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1.xml" ContentType="application/vnd.openxmlformats-officedocument.drawing+xml"/>
  <Override PartName="/xl/worksheets/sheet2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_Lists" sheetId="1" state="hidden" r:id="rId1"/>
    <sheet xmlns:r="http://schemas.openxmlformats.org/officeDocument/2006/relationships" name="1-Demandes Recrutement" sheetId="2" state="visible" r:id="rId2"/>
    <sheet xmlns:r="http://schemas.openxmlformats.org/officeDocument/2006/relationships" name="2-Base Candidats" sheetId="3" state="visible" r:id="rId3"/>
    <sheet xmlns:r="http://schemas.openxmlformats.org/officeDocument/2006/relationships" name="3-Planning Entretiens" sheetId="4" state="visible" r:id="rId4"/>
    <sheet xmlns:r="http://schemas.openxmlformats.org/officeDocument/2006/relationships" name="4-Grille Evaluation" sheetId="5" state="visible" r:id="rId5"/>
    <sheet xmlns:r="http://schemas.openxmlformats.org/officeDocument/2006/relationships" name="5-Verification References" sheetId="6" state="visible" r:id="rId6"/>
    <sheet xmlns:r="http://schemas.openxmlformats.org/officeDocument/2006/relationships" name="6-Suivi Contrats" sheetId="7" state="visible" r:id="rId7"/>
    <sheet xmlns:r="http://schemas.openxmlformats.org/officeDocument/2006/relationships" name="7-Gestion Cabinets" sheetId="8" state="visible" r:id="rId8"/>
    <sheet xmlns:r="http://schemas.openxmlformats.org/officeDocument/2006/relationships" name="8-Prevision Postes Offres" sheetId="9" state="visible" r:id="rId9"/>
    <sheet xmlns:r="http://schemas.openxmlformats.org/officeDocument/2006/relationships" name="9-Sources Recrutement" sheetId="10" state="visible" r:id="rId10"/>
    <sheet xmlns:r="http://schemas.openxmlformats.org/officeDocument/2006/relationships" name="10-Analyse Couts" sheetId="11" state="visible" r:id="rId11"/>
    <sheet xmlns:r="http://schemas.openxmlformats.org/officeDocument/2006/relationships" name="11-Integration Employe" sheetId="12" state="visible" r:id="rId12"/>
    <sheet xmlns:r="http://schemas.openxmlformats.org/officeDocument/2006/relationships" name="12-Checklist Integration" sheetId="13" state="visible" r:id="rId13"/>
    <sheet xmlns:r="http://schemas.openxmlformats.org/officeDocument/2006/relationships" name="13-Periode Essai" sheetId="14" state="visible" r:id="rId14"/>
    <sheet xmlns:r="http://schemas.openxmlformats.org/officeDocument/2006/relationships" name="14-Plan Accueil Formation" sheetId="15" state="visible" r:id="rId15"/>
    <sheet xmlns:r="http://schemas.openxmlformats.org/officeDocument/2006/relationships" name="15-Stagiaires" sheetId="16" state="visible" r:id="rId16"/>
    <sheet xmlns:r="http://schemas.openxmlformats.org/officeDocument/2006/relationships" name="16-Saisonniers Temporaires" sheetId="17" state="visible" r:id="rId17"/>
    <sheet xmlns:r="http://schemas.openxmlformats.org/officeDocument/2006/relationships" name="18-Pipeline Candidatures" sheetId="18" state="visible" r:id="rId18"/>
    <sheet xmlns:r="http://schemas.openxmlformats.org/officeDocument/2006/relationships" name="17-Suivi Post-Embauche" sheetId="19" state="visible" r:id="rId19"/>
    <sheet xmlns:r="http://schemas.openxmlformats.org/officeDocument/2006/relationships" name="18-Tableau de Bord" sheetId="20" state="visible" r:id="rId20"/>
    <sheet xmlns:r="http://schemas.openxmlformats.org/officeDocument/2006/relationships" name="19-KPIs &amp; Objectifs RH" sheetId="21" state="visible" r:id="rId21"/>
  </sheets>
  <definedNames>
    <definedName name="_xlnm._FilterDatabase" localSheetId="2" hidden="1">'2-Base Candidats'!$B$5:$AJ$89</definedName>
    <definedName name="_xlnm._FilterDatabase" localSheetId="3" hidden="1">'3-Planning Entretiens'!$B$4:$O$87</definedName>
    <definedName name="_xlnm._FilterDatabase" localSheetId="4" hidden="1">'4-Grille Evaluation'!$B$4:$P$87</definedName>
    <definedName name="_xlnm._FilterDatabase" localSheetId="5" hidden="1">'5-Verification References'!$B$4:$O$87</definedName>
    <definedName name="_xlnm._FilterDatabase" localSheetId="6" hidden="1">'6-Suivi Contrats'!$B$4:$N$86</definedName>
    <definedName name="_xlnm._FilterDatabase" localSheetId="7" hidden="1">'7-Gestion Cabinets'!$B$4:$P$87</definedName>
    <definedName name="_xlnm._FilterDatabase" localSheetId="8" hidden="1">'8-Prevision Postes Offres'!$B$4:$P$86</definedName>
    <definedName name="_xlnm._FilterDatabase" localSheetId="9" hidden="1">'9-Sources Recrutement'!$B$4:$K$88</definedName>
    <definedName name="_xlnm._FilterDatabase" localSheetId="10" hidden="1">'10-Analyse Couts'!$B$4:$L$87</definedName>
    <definedName name="_xlnm._FilterDatabase" localSheetId="11" hidden="1">'11-Integration Employe'!$B$4:$N$86</definedName>
    <definedName name="_xlnm._FilterDatabase" localSheetId="12" hidden="1">'12-Checklist Integration'!$B$4:$J$88</definedName>
    <definedName name="_xlnm._FilterDatabase" localSheetId="13" hidden="1">'13-Periode Essai'!$B$4:$O$86</definedName>
    <definedName name="_xlnm._FilterDatabase" localSheetId="14" hidden="1">'14-Plan Accueil Formation'!$B$4:$K$87</definedName>
    <definedName name="_xlnm._FilterDatabase" localSheetId="15" hidden="1">'15-Stagiaires'!$B$4:$N$86</definedName>
    <definedName name="_xlnm._FilterDatabase" localSheetId="16" hidden="1">'16-Saisonniers Temporaires'!$B$4:$N$86</definedName>
    <definedName name="_xlnm._FilterDatabase" localSheetId="18" hidden="1">'17-Suivi Post-Embauche'!$B$4:$L$86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0.0"/>
    <numFmt numFmtId="166" formatCode="yyyy-mm-dd"/>
    <numFmt numFmtId="167" formatCode="0.0%"/>
    <numFmt numFmtId="168" formatCode="+0.0%;-0.0%;0.0%"/>
  </numFmts>
  <fonts count="34">
    <font>
      <name val="Calibri"/>
      <family val="2"/>
      <color theme="1"/>
      <sz val="11"/>
      <scheme val="minor"/>
    </font>
    <font>
      <name val="Noto Sans CJK SC"/>
      <b val="1"/>
      <color rgb="001B2A4A"/>
      <sz val="9"/>
    </font>
    <font>
      <name val="Noto Sans CJK SC"/>
      <sz val="9"/>
    </font>
    <font>
      <name val="Noto Sans CJK SC"/>
      <color rgb="001B2A4A"/>
      <sz val="16"/>
    </font>
    <font>
      <name val="Noto Sans CJK SC"/>
      <b val="1"/>
      <color rgb="001B7D46"/>
      <sz val="10"/>
    </font>
    <font>
      <name val="Noto Sans CJK SC"/>
      <color rgb="00FFFFFF"/>
      <sz val="11"/>
    </font>
    <font>
      <name val="Noto Sans CJK SC"/>
      <color rgb="0037352F"/>
      <sz val="11"/>
    </font>
    <font>
      <name val="Noto Sans CJK SC"/>
      <color rgb="001B2A4A"/>
      <sz val="11"/>
    </font>
    <font>
      <name val="Noto Sans CJK SC"/>
      <color rgb="001B2A4A"/>
      <sz val="12"/>
    </font>
    <font>
      <name val="Noto Sans CJK SC"/>
      <b val="1"/>
      <color rgb="001B2A4A"/>
      <sz val="10"/>
    </font>
    <font>
      <name val="Noto Sans CJK SC"/>
      <color rgb="001B7D46"/>
      <sz val="11"/>
    </font>
    <font>
      <name val="Noto Sans CJK SC"/>
      <color rgb="0037352F"/>
      <sz val="10"/>
    </font>
    <font>
      <name val="Noto Sans CJK SC"/>
      <color rgb="001B2A4A"/>
      <sz val="14"/>
    </font>
    <font>
      <name val="Noto Sans CJK SC"/>
      <b val="1"/>
      <color rgb="00FFFFFF"/>
      <sz val="11"/>
    </font>
    <font>
      <name val="Noto Sans CJK SC"/>
      <sz val="11"/>
    </font>
    <font>
      <name val="Noto Sans CJK SC"/>
      <b val="1"/>
      <sz val="11"/>
    </font>
    <font>
      <name val="Noto Sans CJK SC"/>
      <b val="1"/>
      <color rgb="001B2A4A"/>
      <sz val="12"/>
    </font>
    <font>
      <name val="Noto Sans CJK SC"/>
      <color rgb="00666666"/>
      <sz val="9"/>
    </font>
    <font>
      <name val="Noto Sans CJK SC"/>
      <b val="1"/>
      <color rgb="001B2A4A"/>
      <sz val="14"/>
    </font>
    <font>
      <name val="Noto Sans CJK SC"/>
      <b val="1"/>
      <sz val="10"/>
    </font>
    <font>
      <name val="Noto Sans CJK SC"/>
      <sz val="10"/>
    </font>
    <font>
      <name val="Noto Sans CJK SC"/>
      <b val="1"/>
      <color rgb="00FFFFFF"/>
      <sz val="10"/>
    </font>
    <font>
      <name val="Noto Sans CJK SC"/>
      <color rgb="00FFFFFF"/>
      <sz val="10"/>
    </font>
    <font>
      <name val="Noto Sans CJK SC"/>
      <color rgb="000000FF"/>
      <sz val="11"/>
    </font>
    <font>
      <name val="Noto Sans CJK SC"/>
      <sz val="14"/>
    </font>
    <font>
      <name val="Noto Sans CJK SC"/>
      <color rgb="001B7D46"/>
      <sz val="10"/>
    </font>
    <font>
      <name val="Noto Sans CJK SC"/>
      <color rgb="008C8A84"/>
      <sz val="10"/>
    </font>
    <font>
      <name val="Noto Sans CJK SC"/>
      <color rgb="00D4820A"/>
      <sz val="10"/>
    </font>
    <font>
      <name val="Noto Sans CJK SC"/>
      <color rgb="00C0392B"/>
      <sz val="10"/>
    </font>
    <font>
      <name val="Noto Sans CJK SC"/>
      <b val="1"/>
      <color rgb="00D4820A"/>
      <sz val="10"/>
    </font>
    <font>
      <name val="Noto Sans CJK SC"/>
      <b val="1"/>
      <color rgb="00C0392B"/>
      <sz val="10"/>
    </font>
    <font>
      <name val="Noto Sans CJK SC"/>
      <b val="1"/>
      <color rgb="008C8A84"/>
      <sz val="10"/>
    </font>
    <font>
      <name val="Noto Sans CJK SC"/>
      <b val="1"/>
      <color rgb="000000FF"/>
      <sz val="10"/>
    </font>
    <font>
      <name val="Noto Sans CJK SC"/>
      <b val="1"/>
      <color rgb="0037352F"/>
      <sz val="10"/>
    </font>
  </fonts>
  <fills count="11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FFF"/>
      </patternFill>
    </fill>
    <fill>
      <patternFill patternType="solid">
        <fgColor rgb="00F7F7F5"/>
      </patternFill>
    </fill>
    <fill>
      <patternFill patternType="solid">
        <fgColor rgb="00D6E4F0"/>
      </patternFill>
    </fill>
    <fill>
      <patternFill patternType="solid">
        <fgColor rgb="00E8F5E9"/>
      </patternFill>
    </fill>
    <fill>
      <patternFill patternType="solid">
        <fgColor rgb="001B2A4A"/>
        <bgColor rgb="001B2A4A"/>
      </patternFill>
    </fill>
    <fill>
      <patternFill patternType="solid">
        <fgColor rgb="00FFFFFF"/>
        <bgColor rgb="00FFFFFF"/>
      </patternFill>
    </fill>
    <fill>
      <patternFill patternType="solid">
        <fgColor rgb="00F7F7F5"/>
        <bgColor rgb="00F7F7F5"/>
      </patternFill>
    </fill>
    <fill>
      <patternFill patternType="solid">
        <fgColor rgb="00D9E2F3"/>
        <bgColor rgb="00D9E2F3"/>
      </patternFill>
    </fill>
  </fills>
  <borders count="4">
    <border>
      <left/>
      <right/>
      <top/>
      <bottom/>
      <diagonal/>
    </border>
    <border>
      <bottom style="thin">
        <color rgb="00E9E9E8"/>
      </bottom>
    </border>
    <border>
      <top style="medium">
        <color rgb="00E9E9E8"/>
      </top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9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3" borderId="0" pivotButton="0" quotePrefix="0" xfId="0"/>
    <xf numFmtId="164" fontId="6" fillId="3" borderId="0" applyAlignment="1" pivotButton="0" quotePrefix="0" xfId="0">
      <alignment horizontal="center" vertical="center"/>
    </xf>
    <xf numFmtId="3" fontId="6" fillId="3" borderId="0" applyAlignment="1" pivotButton="0" quotePrefix="0" xfId="0">
      <alignment horizontal="right" vertical="center"/>
    </xf>
    <xf numFmtId="1" fontId="6" fillId="3" borderId="0" pivotButton="0" quotePrefix="0" xfId="0"/>
    <xf numFmtId="0" fontId="6" fillId="4" borderId="0" pivotButton="0" quotePrefix="0" xfId="0"/>
    <xf numFmtId="164" fontId="6" fillId="4" borderId="0" applyAlignment="1" pivotButton="0" quotePrefix="0" xfId="0">
      <alignment horizontal="center" vertical="center"/>
    </xf>
    <xf numFmtId="3" fontId="6" fillId="4" borderId="0" applyAlignment="1" pivotButton="0" quotePrefix="0" xfId="0">
      <alignment horizontal="right" vertical="center"/>
    </xf>
    <xf numFmtId="1" fontId="6" fillId="4" borderId="0" pivotButton="0" quotePrefix="0" xfId="0"/>
    <xf numFmtId="0" fontId="7" fillId="5" borderId="2" pivotButton="0" quotePrefix="0" xfId="0"/>
    <xf numFmtId="3" fontId="7" fillId="5" borderId="2" applyAlignment="1" pivotButton="0" quotePrefix="0" xfId="0">
      <alignment horizontal="right" vertical="center"/>
    </xf>
    <xf numFmtId="0" fontId="8" fillId="0" borderId="0" pivotButton="0" quotePrefix="0" xfId="0"/>
    <xf numFmtId="0" fontId="7" fillId="3" borderId="0" applyAlignment="1" pivotButton="0" quotePrefix="0" xfId="0">
      <alignment horizontal="right" vertical="center"/>
    </xf>
    <xf numFmtId="0" fontId="7" fillId="4" borderId="0" applyAlignment="1" pivotButton="0" quotePrefix="0" xfId="0">
      <alignment horizontal="right" vertical="center"/>
    </xf>
    <xf numFmtId="3" fontId="7" fillId="3" borderId="0" applyAlignment="1" pivotButton="0" quotePrefix="0" xfId="0">
      <alignment horizontal="right" vertical="center"/>
    </xf>
    <xf numFmtId="0" fontId="9" fillId="0" borderId="0" pivotButton="0" quotePrefix="0" xfId="0"/>
    <xf numFmtId="0" fontId="6" fillId="3" borderId="0" applyAlignment="1" pivotButton="0" quotePrefix="0" xfId="0">
      <alignment horizontal="right" vertical="center"/>
    </xf>
    <xf numFmtId="0" fontId="6" fillId="4" borderId="0" applyAlignment="1" pivotButton="0" quotePrefix="0" xfId="0">
      <alignment horizontal="right" vertical="center"/>
    </xf>
    <xf numFmtId="165" fontId="7" fillId="4" borderId="0" applyAlignment="1" pivotButton="0" quotePrefix="0" xfId="0">
      <alignment horizontal="right" vertical="center"/>
    </xf>
    <xf numFmtId="0" fontId="6" fillId="4" borderId="0" applyAlignment="1" pivotButton="0" quotePrefix="0" xfId="0">
      <alignment horizontal="left" vertical="center"/>
    </xf>
    <xf numFmtId="0" fontId="6" fillId="3" borderId="0" applyAlignment="1" pivotButton="0" quotePrefix="0" xfId="0">
      <alignment horizontal="left" vertical="center"/>
    </xf>
    <xf numFmtId="0" fontId="10" fillId="6" borderId="0" pivotButton="0" quotePrefix="0" xfId="0"/>
    <xf numFmtId="0" fontId="11" fillId="0" borderId="0" applyAlignment="1" pivotButton="0" quotePrefix="0" xfId="0">
      <alignment horizontal="left" vertical="center"/>
    </xf>
    <xf numFmtId="164" fontId="0" fillId="0" borderId="0" applyAlignment="1" pivotButton="0" quotePrefix="0" xfId="0">
      <alignment horizontal="center" vertical="center"/>
    </xf>
    <xf numFmtId="166" fontId="6" fillId="3" borderId="0" pivotButton="0" quotePrefix="0" xfId="0"/>
    <xf numFmtId="166" fontId="6" fillId="4" borderId="0" pivotButton="0" quotePrefix="0" xfId="0"/>
    <xf numFmtId="3" fontId="7" fillId="4" borderId="0" applyAlignment="1" pivotButton="0" quotePrefix="0" xfId="0">
      <alignment horizontal="right" vertical="center"/>
    </xf>
    <xf numFmtId="0" fontId="8" fillId="5" borderId="0" pivotButton="0" quotePrefix="0" xfId="0"/>
    <xf numFmtId="0" fontId="12" fillId="3" borderId="0" applyAlignment="1" pivotButton="0" quotePrefix="0" xfId="0">
      <alignment horizontal="right" vertical="center"/>
    </xf>
    <xf numFmtId="0" fontId="12" fillId="4" borderId="0" applyAlignment="1" pivotButton="0" quotePrefix="0" xfId="0">
      <alignment horizontal="right" vertical="center"/>
    </xf>
    <xf numFmtId="164" fontId="6" fillId="3" borderId="0" applyAlignment="1" pivotButton="0" quotePrefix="0" xfId="0">
      <alignment horizontal="center" vertical="center"/>
    </xf>
    <xf numFmtId="164" fontId="6" fillId="4" borderId="0" applyAlignment="1" pivotButton="0" quotePrefix="0" xfId="0">
      <alignment horizontal="center" vertical="center"/>
    </xf>
    <xf numFmtId="165" fontId="7" fillId="4" borderId="0" applyAlignment="1" pivotButton="0" quotePrefix="0" xfId="0">
      <alignment horizontal="right" vertical="center"/>
    </xf>
    <xf numFmtId="164" fontId="0" fillId="0" borderId="0" applyAlignment="1" pivotButton="0" quotePrefix="0" xfId="0">
      <alignment horizontal="center" vertical="center"/>
    </xf>
    <xf numFmtId="166" fontId="6" fillId="3" borderId="0" pivotButton="0" quotePrefix="0" xfId="0"/>
    <xf numFmtId="166" fontId="6" fillId="4" borderId="0" pivotButton="0" quotePrefix="0" xfId="0"/>
    <xf numFmtId="0" fontId="13" fillId="7" borderId="3" applyAlignment="1" pivotButton="0" quotePrefix="0" xfId="0">
      <alignment horizontal="center" vertical="center" wrapText="1"/>
    </xf>
    <xf numFmtId="0" fontId="14" fillId="8" borderId="3" applyAlignment="1" pivotButton="0" quotePrefix="0" xfId="0">
      <alignment vertical="center"/>
    </xf>
    <xf numFmtId="164" fontId="14" fillId="8" borderId="3" applyAlignment="1" pivotButton="0" quotePrefix="0" xfId="0">
      <alignment horizontal="center" vertical="center"/>
    </xf>
    <xf numFmtId="0" fontId="14" fillId="9" borderId="3" applyAlignment="1" pivotButton="0" quotePrefix="0" xfId="0">
      <alignment vertical="center"/>
    </xf>
    <xf numFmtId="164" fontId="14" fillId="9" borderId="3" applyAlignment="1" pivotButton="0" quotePrefix="0" xfId="0">
      <alignment horizontal="center" vertical="center"/>
    </xf>
    <xf numFmtId="1" fontId="14" fillId="9" borderId="3" applyAlignment="1" pivotButton="0" quotePrefix="0" xfId="0">
      <alignment vertical="center"/>
    </xf>
    <xf numFmtId="1" fontId="14" fillId="8" borderId="3" applyAlignment="1" pivotButton="0" quotePrefix="0" xfId="0">
      <alignment vertical="center"/>
    </xf>
    <xf numFmtId="0" fontId="15" fillId="10" borderId="3" pivotButton="0" quotePrefix="0" xfId="0"/>
    <xf numFmtId="0" fontId="16" fillId="0" borderId="0" pivotButton="0" quotePrefix="0" xfId="0"/>
    <xf numFmtId="0" fontId="17" fillId="0" borderId="0" pivotButton="0" quotePrefix="0" xfId="0"/>
    <xf numFmtId="3" fontId="18" fillId="0" borderId="0" pivotButton="0" quotePrefix="0" xfId="0"/>
    <xf numFmtId="0" fontId="18" fillId="0" borderId="0" pivotButton="0" quotePrefix="0" xfId="0"/>
    <xf numFmtId="0" fontId="19" fillId="0" borderId="0" pivotButton="0" quotePrefix="0" xfId="0"/>
    <xf numFmtId="0" fontId="20" fillId="0" borderId="0" pivotButton="0" quotePrefix="0" xfId="0"/>
    <xf numFmtId="3" fontId="0" fillId="0" borderId="0" pivotButton="0" quotePrefix="0" xfId="0"/>
    <xf numFmtId="3" fontId="8" fillId="0" borderId="0" pivotButton="0" quotePrefix="0" xfId="0"/>
    <xf numFmtId="3" fontId="6" fillId="3" borderId="0" applyAlignment="1" pivotButton="0" quotePrefix="0" xfId="0">
      <alignment horizontal="left" vertical="center"/>
    </xf>
    <xf numFmtId="3" fontId="6" fillId="4" borderId="0" applyAlignment="1" pivotButton="0" quotePrefix="0" xfId="0">
      <alignment horizontal="left" vertical="center"/>
    </xf>
    <xf numFmtId="3" fontId="10" fillId="6" borderId="0" pivotButton="0" quotePrefix="0" xfId="0"/>
    <xf numFmtId="3" fontId="11" fillId="0" borderId="0" applyAlignment="1" pivotButton="0" quotePrefix="0" xfId="0">
      <alignment horizontal="left" vertical="center"/>
    </xf>
    <xf numFmtId="0" fontId="0" fillId="5" borderId="0" pivotButton="0" quotePrefix="0" xfId="0"/>
    <xf numFmtId="0" fontId="7" fillId="3" borderId="0" applyAlignment="1" pivotButton="0" quotePrefix="0" xfId="0">
      <alignment horizontal="left" vertical="center" wrapText="1"/>
    </xf>
    <xf numFmtId="165" fontId="6" fillId="3" borderId="0" applyAlignment="1" pivotButton="0" quotePrefix="0" xfId="0">
      <alignment horizontal="right" vertical="center"/>
    </xf>
    <xf numFmtId="165" fontId="7" fillId="5" borderId="0" applyAlignment="1" pivotButton="0" quotePrefix="0" xfId="0">
      <alignment horizontal="right" vertical="center"/>
    </xf>
    <xf numFmtId="3" fontId="7" fillId="5" borderId="0" applyAlignment="1" pivotButton="0" quotePrefix="0" xfId="0">
      <alignment horizontal="right" vertical="center"/>
    </xf>
    <xf numFmtId="167" fontId="6" fillId="3" borderId="0" applyAlignment="1" pivotButton="0" quotePrefix="0" xfId="0">
      <alignment horizontal="right" vertical="center"/>
    </xf>
    <xf numFmtId="167" fontId="7" fillId="5" borderId="0" applyAlignment="1" pivotButton="0" quotePrefix="0" xfId="0">
      <alignment horizontal="right" vertical="center"/>
    </xf>
    <xf numFmtId="0" fontId="21" fillId="2" borderId="0" pivotButton="0" quotePrefix="0" xfId="0"/>
    <xf numFmtId="0" fontId="21" fillId="2" borderId="0" applyAlignment="1" pivotButton="0" quotePrefix="0" xfId="0">
      <alignment horizontal="center" vertical="center"/>
    </xf>
    <xf numFmtId="0" fontId="22" fillId="2" borderId="1" applyAlignment="1" pivotButton="0" quotePrefix="0" xfId="0">
      <alignment horizontal="center" vertical="center" wrapText="1"/>
    </xf>
    <xf numFmtId="165" fontId="23" fillId="3" borderId="0" applyAlignment="1" pivotButton="0" quotePrefix="0" xfId="0">
      <alignment horizontal="right" vertical="center"/>
    </xf>
    <xf numFmtId="168" fontId="6" fillId="3" borderId="0" applyAlignment="1" pivotButton="0" quotePrefix="0" xfId="0">
      <alignment horizontal="right" vertical="center"/>
    </xf>
    <xf numFmtId="0" fontId="24" fillId="3" borderId="0" applyAlignment="1" pivotButton="0" quotePrefix="0" xfId="0">
      <alignment horizontal="center" vertical="center"/>
    </xf>
    <xf numFmtId="3" fontId="23" fillId="3" borderId="0" applyAlignment="1" pivotButton="0" quotePrefix="0" xfId="0">
      <alignment horizontal="right" vertical="center"/>
    </xf>
    <xf numFmtId="9" fontId="23" fillId="3" borderId="0" applyAlignment="1" pivotButton="0" quotePrefix="0" xfId="0">
      <alignment horizontal="right" vertical="center"/>
    </xf>
    <xf numFmtId="0" fontId="25" fillId="0" borderId="0" pivotButton="0" quotePrefix="0" xfId="0"/>
    <xf numFmtId="0" fontId="26" fillId="0" borderId="0" applyAlignment="1" pivotButton="0" quotePrefix="0" xfId="0">
      <alignment horizontal="left" vertical="center" wrapText="1"/>
    </xf>
    <xf numFmtId="0" fontId="27" fillId="0" borderId="0" pivotButton="0" quotePrefix="0" xfId="0"/>
    <xf numFmtId="0" fontId="28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165" fontId="6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7" fontId="6" fillId="0" borderId="0" applyAlignment="1" pivotButton="0" quotePrefix="0" xfId="0">
      <alignment horizontal="right" vertical="center"/>
    </xf>
    <xf numFmtId="165" fontId="23" fillId="0" borderId="0" applyAlignment="1" pivotButton="0" quotePrefix="0" xfId="0">
      <alignment horizontal="right" vertical="center"/>
    </xf>
    <xf numFmtId="168" fontId="6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center" vertical="center"/>
    </xf>
    <xf numFmtId="3" fontId="23" fillId="0" borderId="0" applyAlignment="1" pivotButton="0" quotePrefix="0" xfId="0">
      <alignment horizontal="right" vertical="center"/>
    </xf>
    <xf numFmtId="9" fontId="23" fillId="0" borderId="0" applyAlignment="1" pivotButton="0" quotePrefix="0" xfId="0">
      <alignment horizontal="right" vertical="center"/>
    </xf>
    <xf numFmtId="0" fontId="29" fillId="0" borderId="0" pivotButton="0" quotePrefix="0" xfId="0"/>
    <xf numFmtId="0" fontId="30" fillId="0" borderId="0" pivotButton="0" quotePrefix="0" xfId="0"/>
    <xf numFmtId="0" fontId="31" fillId="0" borderId="0" pivotButton="0" quotePrefix="0" xfId="0"/>
    <xf numFmtId="0" fontId="32" fillId="0" borderId="0" pivotButton="0" quotePrefix="0" xfId="0"/>
    <xf numFmtId="0" fontId="33" fillId="0" borderId="0" pivotButton="0" quotePrefix="0" xfId="0"/>
  </cellXfs>
  <cellStyles count="1">
    <cellStyle name="Normal" xfId="0" builtinId="0" hidden="0"/>
  </cellStyles>
  <dxfs count="19">
    <dxf>
      <font>
        <color rgb="00D4820A"/>
      </font>
      <fill>
        <patternFill>
          <bgColor rgb="00FEF9E7"/>
        </patternFill>
      </fill>
    </dxf>
    <dxf>
      <font>
        <color rgb="001B7D46"/>
      </font>
      <fill>
        <patternFill>
          <bgColor rgb="00E8F5E9"/>
        </patternFill>
      </fill>
    </dxf>
    <dxf>
      <font>
        <color rgb="00C0392B"/>
      </font>
      <fill>
        <patternFill>
          <bgColor rgb="00FDEDEC"/>
        </patternFill>
      </fill>
    </dxf>
    <dxf>
      <fill>
        <patternFill patternType="solid">
          <fgColor rgb="00FFFDE7"/>
        </patternFill>
      </fill>
    </dxf>
    <dxf>
      <fill>
        <patternFill patternType="solid">
          <fgColor rgb="00C6EFCE"/>
          <bgColor rgb="00C6EFCE"/>
        </patternFill>
      </fill>
    </dxf>
    <dxf>
      <fill>
        <patternFill patternType="solid">
          <fgColor rgb="00D6E4F0"/>
          <bgColor rgb="00D6E4F0"/>
        </patternFill>
      </fill>
    </dxf>
    <dxf>
      <fill>
        <patternFill patternType="solid">
          <fgColor rgb="00FFEB9C"/>
          <bgColor rgb="00FFEB9C"/>
        </patternFill>
      </fill>
    </dxf>
    <dxf>
      <fill>
        <patternFill patternType="solid">
          <fgColor rgb="00FCE4D6"/>
          <bgColor rgb="00FCE4D6"/>
        </patternFill>
      </fill>
    </dxf>
    <dxf>
      <fill>
        <patternFill patternType="solid">
          <fgColor rgb="00FFC7CE"/>
          <bgColor rgb="00FFC7CE"/>
        </patternFill>
      </fill>
    </dxf>
    <dxf>
      <font>
        <name val="Noto Sans CJK SC"/>
        <b val="1"/>
        <color rgb="001F4E79"/>
        <sz val="12"/>
      </font>
      <fill>
        <patternFill patternType="solid">
          <fgColor rgb="00D6E4F0"/>
          <bgColor rgb="00D6E4F0"/>
        </patternFill>
      </fill>
    </dxf>
    <dxf>
      <font>
        <name val="Noto Sans CJK SC"/>
        <color rgb="001B7D46"/>
        <sz val="11"/>
      </font>
      <fill>
        <patternFill patternType="solid">
          <fgColor rgb="00E8F5E9"/>
        </patternFill>
      </fill>
    </dxf>
    <dxf>
      <font>
        <name val="Noto Sans CJK SC"/>
        <color rgb="00D4820A"/>
        <sz val="11"/>
      </font>
      <fill>
        <patternFill patternType="solid">
          <fgColor rgb="00FEF9E7"/>
        </patternFill>
      </fill>
    </dxf>
    <dxf>
      <font>
        <name val="Noto Sans CJK SC"/>
        <color rgb="00C0392B"/>
        <sz val="11"/>
      </font>
      <fill>
        <patternFill patternType="solid">
          <fgColor rgb="00FDEDEC"/>
        </patternFill>
      </fill>
    </dxf>
    <dxf>
      <font>
        <name val="Noto Sans CJK SC"/>
        <color rgb="001B7D46"/>
        <sz val="14"/>
      </font>
      <fill>
        <patternFill patternType="solid">
          <fgColor rgb="00E8F5E9"/>
        </patternFill>
      </fill>
    </dxf>
    <dxf>
      <font>
        <name val="Noto Sans CJK SC"/>
        <color rgb="00D4820A"/>
        <sz val="14"/>
      </font>
      <fill>
        <patternFill patternType="solid">
          <fgColor rgb="00FEF9E7"/>
        </patternFill>
      </fill>
    </dxf>
    <dxf>
      <font>
        <name val="Noto Sans CJK SC"/>
        <color rgb="00C0392B"/>
        <sz val="14"/>
      </font>
      <fill>
        <patternFill patternType="solid">
          <fgColor rgb="00FDEDEC"/>
        </patternFill>
      </fill>
    </dxf>
    <dxf>
      <font>
        <name val="Noto Sans CJK SC"/>
        <b val="1"/>
        <color rgb="001B7D46"/>
        <sz val="11"/>
      </font>
      <fill>
        <patternFill patternType="solid">
          <fgColor rgb="00E8F5E9"/>
        </patternFill>
      </fill>
    </dxf>
    <dxf>
      <font>
        <name val="Noto Sans CJK SC"/>
        <b val="1"/>
        <color rgb="00D4820A"/>
        <sz val="11"/>
      </font>
      <fill>
        <patternFill patternType="solid">
          <fgColor rgb="00FEF9E7"/>
        </patternFill>
      </fill>
    </dxf>
    <dxf>
      <font>
        <name val="Noto Sans CJK SC"/>
        <b val="1"/>
        <color rgb="00C0392B"/>
        <sz val="11"/>
      </font>
      <fill>
        <patternFill patternType="solid">
          <fgColor rgb="00FDED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Candidats par Source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'9-Sources Recrutement'!D4</f>
            </strRef>
          </tx>
          <spPr>
            <a:ln xmlns:a="http://schemas.openxmlformats.org/drawingml/2006/main">
              <a:prstDash val="solid"/>
            </a:ln>
          </spPr>
          <cat>
            <numRef>
              <f>'9-Sources Recrutement'!$C$5:$C$12</f>
            </numRef>
          </cat>
          <val>
            <numRef>
              <f>'9-Sources Recrutement'!$D$5:$D$12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Source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Nb Candidats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Statut des Demandes de Recrutement</a:t>
            </a:r>
          </a:p>
        </rich>
      </tx>
    </title>
    <plotArea>
      <pieChart>
        <varyColors val="1"/>
        <ser>
          <idx val="0"/>
          <order val="0"/>
          <tx>
            <strRef>
              <f>'18-Tableau de Bord'!J47</f>
            </strRef>
          </tx>
          <spPr>
            <a:ln xmlns:a="http://schemas.openxmlformats.org/drawingml/2006/main">
              <a:prstDash val="solid"/>
            </a:ln>
          </spPr>
          <cat>
            <numRef>
              <f>'18-Tableau de Bord'!$I$48:$I$52</f>
            </numRef>
          </cat>
          <val>
            <numRef>
              <f>'18-Tableau de Bord'!$J$48:$J$52</f>
            </numRef>
          </val>
        </ser>
        <dLbls>
          <showVal val="0"/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46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46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AM1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statut_demande</t>
        </is>
      </c>
      <c r="C1" s="1" t="inlineStr">
        <is>
          <t>priorite</t>
        </is>
      </c>
      <c r="D1" s="1" t="inlineStr">
        <is>
          <t>type_contrat</t>
        </is>
      </c>
      <c r="E1" s="1" t="inlineStr">
        <is>
          <t>type_poste</t>
        </is>
      </c>
      <c r="F1" s="1" t="inlineStr">
        <is>
          <t>motif</t>
        </is>
      </c>
      <c r="G1" s="1" t="inlineStr">
        <is>
          <t>source</t>
        </is>
      </c>
      <c r="H1" s="1" t="inlineStr">
        <is>
          <t>statut_candidat</t>
        </is>
      </c>
      <c r="I1" s="1" t="inlineStr">
        <is>
          <t>statut_entretien</t>
        </is>
      </c>
      <c r="J1" s="1" t="inlineStr">
        <is>
          <t>type_entretien</t>
        </is>
      </c>
      <c r="K1" s="1" t="inlineStr">
        <is>
          <t>resultat_entretien</t>
        </is>
      </c>
      <c r="L1" s="1" t="inlineStr">
        <is>
          <t>elements_verif</t>
        </is>
      </c>
      <c r="M1" s="1" t="inlineStr">
        <is>
          <t>resultat_verif</t>
        </is>
      </c>
      <c r="N1" s="1" t="inlineStr">
        <is>
          <t>decision_finale</t>
        </is>
      </c>
      <c r="O1" s="1" t="inlineStr">
        <is>
          <t>oui_non</t>
        </is>
      </c>
      <c r="P1" s="1" t="inlineStr">
        <is>
          <t>civilite</t>
        </is>
      </c>
      <c r="Q1" s="1" t="inlineStr">
        <is>
          <t>niveau_etude</t>
        </is>
      </c>
      <c r="R1" s="1" t="inlineStr">
        <is>
          <t>niveau_langue</t>
        </is>
      </c>
      <c r="S1" s="1" t="inlineStr">
        <is>
          <t>genre</t>
        </is>
      </c>
      <c r="T1" s="1" t="inlineStr">
        <is>
          <t>situation_fam</t>
        </is>
      </c>
      <c r="U1" s="1" t="inlineStr">
        <is>
          <t>departement</t>
        </is>
      </c>
      <c r="V1" s="1" t="inlineStr">
        <is>
          <t>role_responsable</t>
        </is>
      </c>
      <c r="W1" s="1" t="inlineStr">
        <is>
          <t>cabinet_recrutement</t>
        </is>
      </c>
      <c r="X1" s="1" t="inlineStr">
        <is>
          <t>statut_contrat</t>
        </is>
      </c>
      <c r="Y1" s="1" t="inlineStr">
        <is>
          <t>motif_fin_contrat</t>
        </is>
      </c>
      <c r="Z1" s="1" t="inlineStr">
        <is>
          <t>specialite_cabinet</t>
        </is>
      </c>
      <c r="AA1" s="1" t="inlineStr">
        <is>
          <t>evaluation_cabinet</t>
        </is>
      </c>
      <c r="AB1" s="1" t="inlineStr">
        <is>
          <t>canal_diffusion</t>
        </is>
      </c>
      <c r="AC1" s="1" t="inlineStr">
        <is>
          <t>statut_offre</t>
        </is>
      </c>
      <c r="AD1" s="1" t="inlineStr">
        <is>
          <t>categorie_checklist</t>
        </is>
      </c>
      <c r="AE1" s="1" t="inlineStr">
        <is>
          <t>statut_checklist</t>
        </is>
      </c>
      <c r="AF1" s="1" t="inlineStr">
        <is>
          <t>decision_essai</t>
        </is>
      </c>
      <c r="AG1" s="1" t="inlineStr">
        <is>
          <t>statut_integration</t>
        </is>
      </c>
      <c r="AH1" s="1" t="inlineStr">
        <is>
          <t>statut_formation</t>
        </is>
      </c>
      <c r="AI1" s="1" t="inlineStr">
        <is>
          <t>statut_stagiaire</t>
        </is>
      </c>
      <c r="AJ1" s="1" t="inlineStr">
        <is>
          <t>satisfaction</t>
        </is>
      </c>
      <c r="AK1" s="1" t="inlineStr">
        <is>
          <t>risque_depart</t>
        </is>
      </c>
      <c r="AL1" t="inlineStr">
        <is>
          <t>stade_pipeline</t>
        </is>
      </c>
      <c r="AM1" t="inlineStr">
        <is>
          <t>priorite_pipeline</t>
        </is>
      </c>
    </row>
    <row r="2">
      <c r="B2" s="2" t="inlineStr">
        <is>
          <t>En attente</t>
        </is>
      </c>
      <c r="C2" s="2" t="inlineStr">
        <is>
          <t>Urgente</t>
        </is>
      </c>
      <c r="D2" s="2" t="inlineStr">
        <is>
          <t>CDI</t>
        </is>
      </c>
      <c r="E2" s="2" t="inlineStr">
        <is>
          <t>Cadre</t>
        </is>
      </c>
      <c r="F2" s="2" t="inlineStr">
        <is>
          <t>Remplacement</t>
        </is>
      </c>
      <c r="G2" s="2" t="inlineStr">
        <is>
          <t>Site web entreprise</t>
        </is>
      </c>
      <c r="H2" s="2" t="inlineStr">
        <is>
          <t>Nouveau</t>
        </is>
      </c>
      <c r="I2" s="2" t="inlineStr">
        <is>
          <t>Planifie</t>
        </is>
      </c>
      <c r="J2" s="2" t="inlineStr">
        <is>
          <t>Telephonique</t>
        </is>
      </c>
      <c r="K2" s="2" t="inlineStr">
        <is>
          <t>Favorable</t>
        </is>
      </c>
      <c r="L2" s="2" t="inlineStr">
        <is>
          <t>Diplome</t>
        </is>
      </c>
      <c r="M2" s="2" t="inlineStr">
        <is>
          <t>Favorable</t>
        </is>
      </c>
      <c r="N2" s="2" t="inlineStr">
        <is>
          <t>Embauche recommandee</t>
        </is>
      </c>
      <c r="O2" s="2" t="inlineStr">
        <is>
          <t>Oui</t>
        </is>
      </c>
      <c r="P2" s="2" t="inlineStr">
        <is>
          <t>M.</t>
        </is>
      </c>
      <c r="Q2" s="2" t="inlineStr">
        <is>
          <t>Sans diplome</t>
        </is>
      </c>
      <c r="R2" s="2" t="inlineStr">
        <is>
          <t>Aucun</t>
        </is>
      </c>
      <c r="S2" s="2" t="inlineStr">
        <is>
          <t>Masculin</t>
        </is>
      </c>
      <c r="T2" s="2" t="inlineStr">
        <is>
          <t>Celibataire</t>
        </is>
      </c>
      <c r="U2" s="2" t="inlineStr">
        <is>
          <t>Direction Generale</t>
        </is>
      </c>
      <c r="V2" s="2" t="inlineStr">
        <is>
          <t>Directeur General</t>
        </is>
      </c>
      <c r="W2" s="2" t="inlineStr">
        <is>
          <t>HRC Cameroon</t>
        </is>
      </c>
      <c r="X2" s="2" t="inlineStr">
        <is>
          <t>En cours</t>
        </is>
      </c>
      <c r="Y2" s="2" t="inlineStr">
        <is>
          <t>Fin de contrat</t>
        </is>
      </c>
      <c r="Z2" s="2" t="inlineStr">
        <is>
          <t>Generaliste</t>
        </is>
      </c>
      <c r="AA2" s="2" t="inlineStr">
        <is>
          <t>Excellent</t>
        </is>
      </c>
      <c r="AB2" s="2" t="inlineStr">
        <is>
          <t>Site web</t>
        </is>
      </c>
      <c r="AC2" s="2" t="inlineStr">
        <is>
          <t>A creer</t>
        </is>
      </c>
      <c r="AD2" s="2" t="inlineStr">
        <is>
          <t>Documents administratifs</t>
        </is>
      </c>
      <c r="AE2" s="2" t="inlineStr">
        <is>
          <t>A faire</t>
        </is>
      </c>
      <c r="AF2" s="2" t="inlineStr">
        <is>
          <t>Embauche confirmee</t>
        </is>
      </c>
      <c r="AG2" s="2" t="inlineStr">
        <is>
          <t>En cours</t>
        </is>
      </c>
      <c r="AH2" s="2" t="inlineStr">
        <is>
          <t>Planifiee</t>
        </is>
      </c>
      <c r="AI2" s="2" t="inlineStr">
        <is>
          <t>En cours</t>
        </is>
      </c>
      <c r="AJ2" s="2" t="inlineStr">
        <is>
          <t>Tres satisfait</t>
        </is>
      </c>
      <c r="AK2" s="2" t="inlineStr">
        <is>
          <t>Faible</t>
        </is>
      </c>
      <c r="AL2" t="inlineStr">
        <is>
          <t>CV recu</t>
        </is>
      </c>
      <c r="AM2" t="inlineStr">
        <is>
          <t>Haute</t>
        </is>
      </c>
    </row>
    <row r="3">
      <c r="B3" s="2" t="inlineStr">
        <is>
          <t>Validée</t>
        </is>
      </c>
      <c r="C3" s="2" t="inlineStr">
        <is>
          <t>Haute</t>
        </is>
      </c>
      <c r="D3" s="2" t="inlineStr">
        <is>
          <t>CDD</t>
        </is>
      </c>
      <c r="E3" s="2" t="inlineStr">
        <is>
          <t>Agent de maitrise</t>
        </is>
      </c>
      <c r="F3" s="2" t="inlineStr">
        <is>
          <t>Creation de poste</t>
        </is>
      </c>
      <c r="G3" s="2" t="inlineStr">
        <is>
          <t>Presse</t>
        </is>
      </c>
      <c r="H3" s="2" t="inlineStr">
        <is>
          <t>En cours d'etude</t>
        </is>
      </c>
      <c r="I3" s="2" t="inlineStr">
        <is>
          <t>Realise</t>
        </is>
      </c>
      <c r="J3" s="2" t="inlineStr">
        <is>
          <t>Visioconference</t>
        </is>
      </c>
      <c r="K3" s="2" t="inlineStr">
        <is>
          <t>Defavorable</t>
        </is>
      </c>
      <c r="L3" s="2" t="inlineStr">
        <is>
          <t>Experience</t>
        </is>
      </c>
      <c r="M3" s="2" t="inlineStr">
        <is>
          <t>Defavorable</t>
        </is>
      </c>
      <c r="N3" s="2" t="inlineStr">
        <is>
          <t>Embauche avec reserve</t>
        </is>
      </c>
      <c r="O3" s="2" t="inlineStr">
        <is>
          <t>Non</t>
        </is>
      </c>
      <c r="P3" s="2" t="inlineStr">
        <is>
          <t>Mme</t>
        </is>
      </c>
      <c r="Q3" s="2" t="inlineStr">
        <is>
          <t>CAP/BEP</t>
        </is>
      </c>
      <c r="R3" s="2" t="inlineStr">
        <is>
          <t>Debutant</t>
        </is>
      </c>
      <c r="S3" s="2" t="inlineStr">
        <is>
          <t>Feminin</t>
        </is>
      </c>
      <c r="T3" s="2" t="inlineStr">
        <is>
          <t>Marie(e)</t>
        </is>
      </c>
      <c r="U3" s="2" t="inlineStr">
        <is>
          <t>Ressources Humaines</t>
        </is>
      </c>
      <c r="V3" s="2" t="inlineStr">
        <is>
          <t>Directeur Adjoint</t>
        </is>
      </c>
      <c r="W3" s="2" t="inlineStr">
        <is>
          <t>Activa RH</t>
        </is>
      </c>
      <c r="X3" s="2" t="inlineStr">
        <is>
          <t>Renouvele</t>
        </is>
      </c>
      <c r="Y3" s="2" t="inlineStr">
        <is>
          <t>Demission</t>
        </is>
      </c>
      <c r="Z3" s="2" t="inlineStr">
        <is>
          <t>Cadres dirigeants</t>
        </is>
      </c>
      <c r="AA3" s="2" t="inlineStr">
        <is>
          <t>Bon</t>
        </is>
      </c>
      <c r="AB3" s="2" t="inlineStr">
        <is>
          <t>LinkedIn</t>
        </is>
      </c>
      <c r="AC3" s="2" t="inlineStr">
        <is>
          <t>Publiee</t>
        </is>
      </c>
      <c r="AD3" s="2" t="inlineStr">
        <is>
          <t>Formation securite</t>
        </is>
      </c>
      <c r="AE3" s="2" t="inlineStr">
        <is>
          <t>En cours</t>
        </is>
      </c>
      <c r="AF3" s="2" t="inlineStr">
        <is>
          <t>Prolongation essai</t>
        </is>
      </c>
      <c r="AG3" s="2" t="inlineStr">
        <is>
          <t>Terminee</t>
        </is>
      </c>
      <c r="AH3" s="2" t="inlineStr">
        <is>
          <t>En cours</t>
        </is>
      </c>
      <c r="AI3" s="2" t="inlineStr">
        <is>
          <t>Termine</t>
        </is>
      </c>
      <c r="AJ3" s="2" t="inlineStr">
        <is>
          <t>Satisfait</t>
        </is>
      </c>
      <c r="AK3" s="2" t="inlineStr">
        <is>
          <t>Moyen</t>
        </is>
      </c>
      <c r="AL3" t="inlineStr">
        <is>
          <t>Pre-selection</t>
        </is>
      </c>
      <c r="AM3" t="inlineStr">
        <is>
          <t>Moyenne</t>
        </is>
      </c>
    </row>
    <row r="4">
      <c r="B4" s="2" t="inlineStr">
        <is>
          <t>En cours</t>
        </is>
      </c>
      <c r="C4" s="2" t="inlineStr">
        <is>
          <t>Moyenne</t>
        </is>
      </c>
      <c r="D4" s="2" t="inlineStr">
        <is>
          <t>Stage</t>
        </is>
      </c>
      <c r="E4" s="2" t="inlineStr">
        <is>
          <t>Operationnel</t>
        </is>
      </c>
      <c r="F4" s="2" t="inlineStr">
        <is>
          <t>Saisonnalite</t>
        </is>
      </c>
      <c r="G4" s="2" t="inlineStr">
        <is>
          <t>Cooptation</t>
        </is>
      </c>
      <c r="H4" s="2" t="inlineStr">
        <is>
          <t>Entretien planifie</t>
        </is>
      </c>
      <c r="I4" s="2" t="inlineStr">
        <is>
          <t>Annule</t>
        </is>
      </c>
      <c r="J4" s="2" t="inlineStr">
        <is>
          <t>Presentiel</t>
        </is>
      </c>
      <c r="K4" s="2" t="inlineStr">
        <is>
          <t>A revoir</t>
        </is>
      </c>
      <c r="L4" s="2" t="inlineStr">
        <is>
          <t>Comportement</t>
        </is>
      </c>
      <c r="M4" s="2" t="inlineStr">
        <is>
          <t>Partiel</t>
        </is>
      </c>
      <c r="N4" s="2" t="inlineStr">
        <is>
          <t>Refus</t>
        </is>
      </c>
      <c r="P4" s="2" t="inlineStr">
        <is>
          <t>Mlle</t>
        </is>
      </c>
      <c r="Q4" s="2" t="inlineStr">
        <is>
          <t>BTS/DUT</t>
        </is>
      </c>
      <c r="R4" s="2" t="inlineStr">
        <is>
          <t>Intermediaire</t>
        </is>
      </c>
      <c r="T4" s="2" t="inlineStr">
        <is>
          <t>Divorce(e)</t>
        </is>
      </c>
      <c r="U4" s="2" t="inlineStr">
        <is>
          <t>Finance &amp; Comptabilite</t>
        </is>
      </c>
      <c r="V4" s="2" t="inlineStr">
        <is>
          <t>DRH</t>
        </is>
      </c>
      <c r="W4" s="2" t="inlineStr">
        <is>
          <t>Skillmatch Africa</t>
        </is>
      </c>
      <c r="X4" s="2" t="inlineStr">
        <is>
          <t>Echu</t>
        </is>
      </c>
      <c r="Y4" s="2" t="inlineStr">
        <is>
          <t>Licenciement</t>
        </is>
      </c>
      <c r="Z4" s="2" t="inlineStr">
        <is>
          <t>Informatique</t>
        </is>
      </c>
      <c r="AA4" s="2" t="inlineStr">
        <is>
          <t>Moyen</t>
        </is>
      </c>
      <c r="AB4" s="2" t="inlineStr">
        <is>
          <t>Facebook</t>
        </is>
      </c>
      <c r="AC4" s="2" t="inlineStr">
        <is>
          <t>Candidatures en cours</t>
        </is>
      </c>
      <c r="AD4" s="2" t="inlineStr">
        <is>
          <t>Formation metier</t>
        </is>
      </c>
      <c r="AE4" s="2" t="inlineStr">
        <is>
          <t>Fait</t>
        </is>
      </c>
      <c r="AF4" s="2" t="inlineStr">
        <is>
          <t>Rupture essai</t>
        </is>
      </c>
      <c r="AG4" s="2" t="inlineStr">
        <is>
          <t>Echec</t>
        </is>
      </c>
      <c r="AH4" s="2" t="inlineStr">
        <is>
          <t>Terminee</t>
        </is>
      </c>
      <c r="AI4" s="2" t="inlineStr">
        <is>
          <t>Abandonne</t>
        </is>
      </c>
      <c r="AJ4" s="2" t="inlineStr">
        <is>
          <t>Neutre</t>
        </is>
      </c>
      <c r="AK4" s="2" t="inlineStr">
        <is>
          <t>Eleve</t>
        </is>
      </c>
      <c r="AL4" t="inlineStr">
        <is>
          <t>Entretien HR</t>
        </is>
      </c>
      <c r="AM4" t="inlineStr">
        <is>
          <t>Basse</t>
        </is>
      </c>
    </row>
    <row r="5">
      <c r="B5" s="2" t="inlineStr">
        <is>
          <t>Pourvue</t>
        </is>
      </c>
      <c r="C5" s="2" t="inlineStr">
        <is>
          <t>Basse</t>
        </is>
      </c>
      <c r="D5" s="2" t="inlineStr">
        <is>
          <t>Interim</t>
        </is>
      </c>
      <c r="E5" s="2" t="inlineStr">
        <is>
          <t>Stagiaire</t>
        </is>
      </c>
      <c r="F5" s="2" t="inlineStr">
        <is>
          <t>Surcharge</t>
        </is>
      </c>
      <c r="G5" s="2" t="inlineStr">
        <is>
          <t>Reseaux sociaux</t>
        </is>
      </c>
      <c r="H5" s="2" t="inlineStr">
        <is>
          <t>Entretien realise</t>
        </is>
      </c>
      <c r="I5" s="2" t="inlineStr">
        <is>
          <t>Reporte</t>
        </is>
      </c>
      <c r="J5" s="2" t="inlineStr">
        <is>
          <t>Technique</t>
        </is>
      </c>
      <c r="K5" s="2" t="inlineStr">
        <is>
          <t>En attente</t>
        </is>
      </c>
      <c r="L5" s="2" t="inlineStr">
        <is>
          <t>Salaire declare</t>
        </is>
      </c>
      <c r="M5" s="2" t="inlineStr">
        <is>
          <t>N'a pas repondu</t>
        </is>
      </c>
      <c r="N5" s="2" t="inlineStr">
        <is>
          <t>En attente decision</t>
        </is>
      </c>
      <c r="Q5" s="2" t="inlineStr">
        <is>
          <t>Licence</t>
        </is>
      </c>
      <c r="R5" s="2" t="inlineStr">
        <is>
          <t>Avance</t>
        </is>
      </c>
      <c r="T5" s="2" t="inlineStr">
        <is>
          <t>Veuf(ve)</t>
        </is>
      </c>
      <c r="U5" s="2" t="inlineStr">
        <is>
          <t>Marketing &amp; Communication</t>
        </is>
      </c>
      <c r="V5" s="2" t="inlineStr">
        <is>
          <t>DRH Adjoint</t>
        </is>
      </c>
      <c r="W5" s="2" t="inlineStr">
        <is>
          <t>Michael Page Cameroon</t>
        </is>
      </c>
      <c r="X5" s="2" t="inlineStr">
        <is>
          <t>Resilie</t>
        </is>
      </c>
      <c r="Y5" s="2" t="inlineStr">
        <is>
          <t>Depart retraite</t>
        </is>
      </c>
      <c r="Z5" s="2" t="inlineStr">
        <is>
          <t>Finance</t>
        </is>
      </c>
      <c r="AA5" s="2" t="inlineStr">
        <is>
          <t>Insuffisant</t>
        </is>
      </c>
      <c r="AB5" s="2" t="inlineStr">
        <is>
          <t>Presse ecrite</t>
        </is>
      </c>
      <c r="AC5" s="2" t="inlineStr">
        <is>
          <t>Cloturee</t>
        </is>
      </c>
      <c r="AD5" s="2" t="inlineStr">
        <is>
          <t>Equipement &amp; Badge</t>
        </is>
      </c>
      <c r="AE5" s="2" t="inlineStr">
        <is>
          <t>Non applicable</t>
        </is>
      </c>
      <c r="AF5" s="2" t="inlineStr">
        <is>
          <t>En cours</t>
        </is>
      </c>
      <c r="AG5" s="2" t="inlineStr">
        <is>
          <t>Prolongee</t>
        </is>
      </c>
      <c r="AH5" s="2" t="inlineStr">
        <is>
          <t>Annulee</t>
        </is>
      </c>
      <c r="AI5" s="2" t="inlineStr">
        <is>
          <t>Embauche</t>
        </is>
      </c>
      <c r="AJ5" s="2" t="inlineStr">
        <is>
          <t>Insatisfait</t>
        </is>
      </c>
      <c r="AK5" s="2" t="inlineStr">
        <is>
          <t>Critique</t>
        </is>
      </c>
      <c r="AL5" t="inlineStr">
        <is>
          <t>Test technique</t>
        </is>
      </c>
    </row>
    <row r="6">
      <c r="B6" s="2" t="inlineStr">
        <is>
          <t>Annulee</t>
        </is>
      </c>
      <c r="D6" s="2" t="inlineStr">
        <is>
          <t>Alternance</t>
        </is>
      </c>
      <c r="E6" s="2" t="inlineStr">
        <is>
          <t>Temporaire</t>
        </is>
      </c>
      <c r="F6" s="2" t="inlineStr">
        <is>
          <t>Reorganisation</t>
        </is>
      </c>
      <c r="G6" s="2" t="inlineStr">
        <is>
          <t>Candidature spontanee</t>
        </is>
      </c>
      <c r="H6" s="2" t="inlineStr">
        <is>
          <t>Retenu</t>
        </is>
      </c>
      <c r="J6" s="2" t="inlineStr">
        <is>
          <t>2eme tour</t>
        </is>
      </c>
      <c r="L6" s="2" t="inlineStr">
        <is>
          <t>Causes de depart</t>
        </is>
      </c>
      <c r="M6" s="2" t="inlineStr">
        <is>
          <t>Non verifiable</t>
        </is>
      </c>
      <c r="Q6" s="2" t="inlineStr">
        <is>
          <t>Master</t>
        </is>
      </c>
      <c r="R6" s="2" t="inlineStr">
        <is>
          <t>Bilingue</t>
        </is>
      </c>
      <c r="U6" s="2" t="inlineStr">
        <is>
          <t>Informatique</t>
        </is>
      </c>
      <c r="V6" s="2" t="inlineStr">
        <is>
          <t>Chef de Departement</t>
        </is>
      </c>
      <c r="W6" s="2" t="inlineStr">
        <is>
          <t>Pedarec</t>
        </is>
      </c>
      <c r="X6" s="2" t="inlineStr">
        <is>
          <t>En negociation</t>
        </is>
      </c>
      <c r="Y6" s="2" t="inlineStr">
        <is>
          <t>Mutation</t>
        </is>
      </c>
      <c r="Z6" s="2" t="inlineStr">
        <is>
          <t>Hotellerie &amp; Tourisme</t>
        </is>
      </c>
      <c r="AA6" s="2" t="inlineStr">
        <is>
          <t>A evaluer</t>
        </is>
      </c>
      <c r="AB6" s="2" t="inlineStr">
        <is>
          <t>Radio</t>
        </is>
      </c>
      <c r="AC6" s="2" t="inlineStr">
        <is>
          <t>Annulee</t>
        </is>
      </c>
      <c r="AD6" s="2" t="inlineStr">
        <is>
          <t>Presentation equipes</t>
        </is>
      </c>
      <c r="AJ6" s="2" t="inlineStr">
        <is>
          <t>Tres insatisfait</t>
        </is>
      </c>
      <c r="AL6" t="inlineStr">
        <is>
          <t>Entretien final</t>
        </is>
      </c>
    </row>
    <row r="7">
      <c r="D7" s="2" t="inlineStr">
        <is>
          <t>Freelance</t>
        </is>
      </c>
      <c r="G7" s="2" t="inlineStr">
        <is>
          <t>Ecole/Universite</t>
        </is>
      </c>
      <c r="H7" s="2" t="inlineStr">
        <is>
          <t>Refuse</t>
        </is>
      </c>
      <c r="J7" s="2" t="inlineStr">
        <is>
          <t>Final</t>
        </is>
      </c>
      <c r="Q7" s="2" t="inlineStr">
        <is>
          <t>Doctorat</t>
        </is>
      </c>
      <c r="R7" s="2" t="inlineStr">
        <is>
          <t>Natif</t>
        </is>
      </c>
      <c r="U7" s="2" t="inlineStr">
        <is>
          <t>Commercial</t>
        </is>
      </c>
      <c r="V7" s="2" t="inlineStr">
        <is>
          <t>Chef de Service</t>
        </is>
      </c>
      <c r="W7" s="2" t="inlineStr">
        <is>
          <t>AfricSearch</t>
        </is>
      </c>
      <c r="Y7" s="2" t="inlineStr">
        <is>
          <t>Force majeure</t>
        </is>
      </c>
      <c r="Z7" s="2" t="inlineStr">
        <is>
          <t>Commerce</t>
        </is>
      </c>
      <c r="AB7" s="2" t="inlineStr">
        <is>
          <t>Salon emploi</t>
        </is>
      </c>
      <c r="AD7" s="2" t="inlineStr">
        <is>
          <t>Visite locaux</t>
        </is>
      </c>
      <c r="AL7" t="inlineStr">
        <is>
          <t>Offre envoyee</t>
        </is>
      </c>
    </row>
    <row r="8">
      <c r="G8" s="2" t="inlineStr">
        <is>
          <t>Cabinet de recrutement</t>
        </is>
      </c>
      <c r="H8" s="2" t="inlineStr">
        <is>
          <t>En reserve</t>
        </is>
      </c>
      <c r="Q8" s="2" t="inlineStr">
        <is>
          <t>Autre</t>
        </is>
      </c>
      <c r="U8" s="2" t="inlineStr">
        <is>
          <t>Logistique &amp; Approvisionnement</t>
        </is>
      </c>
      <c r="V8" s="2" t="inlineStr">
        <is>
          <t>Responsable de Pole</t>
        </is>
      </c>
      <c r="W8" s="2" t="inlineStr">
        <is>
          <t>Manpower Cameroon</t>
        </is>
      </c>
      <c r="Y8" s="2" t="inlineStr"/>
      <c r="Z8" s="2" t="inlineStr">
        <is>
          <t>BTP</t>
        </is>
      </c>
      <c r="AB8" s="2" t="inlineStr">
        <is>
          <t>Cabinet</t>
        </is>
      </c>
      <c r="AD8" s="2" t="inlineStr">
        <is>
          <t>Compte informatique</t>
        </is>
      </c>
      <c r="AL8" t="inlineStr">
        <is>
          <t>Accepte</t>
        </is>
      </c>
    </row>
    <row r="9">
      <c r="G9" s="2" t="inlineStr">
        <is>
          <t>Salon emploi</t>
        </is>
      </c>
      <c r="H9" s="2" t="inlineStr">
        <is>
          <t>Desiste</t>
        </is>
      </c>
      <c r="U9" s="2" t="inlineStr">
        <is>
          <t>Production</t>
        </is>
      </c>
      <c r="V9" s="2" t="inlineStr">
        <is>
          <t>Superviseur</t>
        </is>
      </c>
      <c r="W9" s="2" t="inlineStr">
        <is>
          <t>Interne (sans cabinet)</t>
        </is>
      </c>
      <c r="Z9" s="2" t="inlineStr">
        <is>
          <t>Logistique</t>
        </is>
      </c>
      <c r="AB9" s="2" t="inlineStr">
        <is>
          <t>Cooptation</t>
        </is>
      </c>
      <c r="AD9" s="2" t="inlineStr">
        <is>
          <t>Repas &amp; avantages</t>
        </is>
      </c>
      <c r="AL9" t="inlineStr">
        <is>
          <t>Refuse</t>
        </is>
      </c>
    </row>
    <row r="10">
      <c r="G10" s="2" t="inlineStr">
        <is>
          <t>Autre</t>
        </is>
      </c>
      <c r="U10" s="2" t="inlineStr">
        <is>
          <t>Service Client</t>
        </is>
      </c>
      <c r="V10" s="2" t="inlineStr">
        <is>
          <t>Manager Operationnel</t>
        </is>
      </c>
      <c r="W10" s="2" t="inlineStr">
        <is>
          <t>Autre</t>
        </is>
      </c>
      <c r="AB10" s="2" t="inlineStr">
        <is>
          <t>Universites</t>
        </is>
      </c>
      <c r="AL10" t="inlineStr">
        <is>
          <t>Retraite</t>
        </is>
      </c>
    </row>
    <row r="11">
      <c r="U11" s="2" t="inlineStr">
        <is>
          <t>Juridique</t>
        </is>
      </c>
      <c r="AB11" s="2" t="inlineStr">
        <is>
          <t>Affichage</t>
        </is>
      </c>
    </row>
    <row r="12">
      <c r="U12" s="2" t="inlineStr">
        <is>
          <t>Administration</t>
        </is>
      </c>
    </row>
    <row r="13">
      <c r="U13" s="2" t="inlineStr">
        <is>
          <t>Securite</t>
        </is>
      </c>
    </row>
    <row r="14">
      <c r="U14" s="2" t="inlineStr">
        <is>
          <t>Restauration</t>
        </is>
      </c>
    </row>
    <row r="15">
      <c r="U15" s="2" t="inlineStr">
        <is>
          <t>Herbergement</t>
        </is>
      </c>
    </row>
    <row r="16">
      <c r="U16" s="2" t="inlineStr">
        <is>
          <t>Maintenance</t>
        </is>
      </c>
    </row>
    <row r="17">
      <c r="U17" s="2" t="inlineStr">
        <is>
          <t>Lingerie</t>
        </is>
      </c>
    </row>
    <row r="18">
      <c r="U18" s="2" t="inlineStr">
        <is>
          <t>Audiovisuel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L10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24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18" customWidth="1" min="9" max="9"/>
    <col width="14" customWidth="1" min="10" max="10"/>
    <col width="14" customWidth="1" min="11" max="11"/>
    <col width="28" customWidth="1" min="12" max="12"/>
  </cols>
  <sheetData>
    <row r="1" ht="15" customHeight="1"/>
    <row r="2" ht="32" customHeight="1">
      <c r="B2" s="3" t="inlineStr">
        <is>
          <t>ANALYSE DES SOURCES DE RECRUTEMENT</t>
        </is>
      </c>
    </row>
    <row r="3" ht="8" customHeight="1">
      <c r="B3" s="4" t="inlineStr">
        <is>
          <t>Efficacite des differents canaux de recrutement</t>
        </is>
      </c>
    </row>
    <row r="4" ht="28" customHeight="1">
      <c r="B4" s="5" t="inlineStr">
        <is>
          <t>N°</t>
        </is>
      </c>
      <c r="C4" s="5" t="inlineStr">
        <is>
          <t>Source</t>
        </is>
      </c>
      <c r="D4" s="5" t="inlineStr">
        <is>
          <t>Nb Candidats</t>
        </is>
      </c>
      <c r="E4" s="5" t="inlineStr">
        <is>
          <t>Nb Entretiens</t>
        </is>
      </c>
      <c r="F4" s="5" t="inlineStr">
        <is>
          <t>Nb Recrutements</t>
        </is>
      </c>
      <c r="G4" s="5" t="inlineStr">
        <is>
          <t>Taux Transformation (%)</t>
        </is>
      </c>
      <c r="H4" s="5" t="inlineStr">
        <is>
          <t>Cout (FCFA)</t>
        </is>
      </c>
      <c r="I4" s="5" t="inlineStr">
        <is>
          <t>Cout par Recrutement (FCFA)</t>
        </is>
      </c>
      <c r="J4" s="5" t="inlineStr">
        <is>
          <t>Delai Moyen (jours)</t>
        </is>
      </c>
      <c r="K4" s="5" t="inlineStr">
        <is>
          <t>Qualite Moyenne (/20)</t>
        </is>
      </c>
      <c r="L4" t="inlineStr">
        <is>
          <t>Notes</t>
        </is>
      </c>
    </row>
    <row r="5" ht="22" customHeight="1">
      <c r="B5" s="6" t="inlineStr">
        <is>
          <t>SRC-001</t>
        </is>
      </c>
      <c r="C5" s="6" t="inlineStr">
        <is>
          <t>Cabinet de recrutement</t>
        </is>
      </c>
      <c r="D5" s="8">
        <f>COUNTIF('2-Base Candidats'!X5:X85,C5)</f>
        <v/>
      </c>
      <c r="E5" s="8">
        <f>COUNTIFS('2-Base Candidats'!X5:X85,C5,'2-Base Candidats'!AA5:AA85,"&gt;0")</f>
        <v/>
      </c>
      <c r="F5" s="8">
        <f>COUNTIFS('2-Base Candidats'!X5:X85,C5,'2-Base Candidats'!Z5:Z85,"Retenu")</f>
        <v/>
      </c>
      <c r="G5" s="6" t="n"/>
      <c r="H5" s="8" t="n">
        <v>750000</v>
      </c>
      <c r="I5" s="8" t="n"/>
      <c r="J5" s="8" t="n"/>
      <c r="K5" s="8" t="n"/>
      <c r="L5" t="inlineStr">
        <is>
          <t>Cout eleve mais profils qualifies</t>
        </is>
      </c>
    </row>
    <row r="6" ht="22" customHeight="1">
      <c r="B6" s="10" t="inlineStr">
        <is>
          <t>SRC-002</t>
        </is>
      </c>
      <c r="C6" s="10" t="inlineStr">
        <is>
          <t>Site web entreprise</t>
        </is>
      </c>
      <c r="D6" s="12">
        <f>COUNTIF('2-Base Candidats'!X5:X85,C6)</f>
        <v/>
      </c>
      <c r="E6" s="12">
        <f>COUNTIFS('2-Base Candidats'!X5:X85,C6,'2-Base Candidats'!AA5:AA85,"&gt;0")</f>
        <v/>
      </c>
      <c r="F6" s="12">
        <f>COUNTIFS('2-Base Candidats'!X5:X85,C6,'2-Base Candidats'!Z5:Z85,"Retenu")</f>
        <v/>
      </c>
      <c r="G6" s="10" t="n"/>
      <c r="H6" s="12" t="n">
        <v>50000</v>
      </c>
      <c r="I6" s="12" t="n"/>
      <c r="J6" s="12" t="n"/>
      <c r="K6" s="12" t="n"/>
      <c r="L6" t="inlineStr">
        <is>
          <t>Canal le plus economique</t>
        </is>
      </c>
    </row>
    <row r="7" ht="22" customHeight="1">
      <c r="B7" s="6" t="inlineStr">
        <is>
          <t>SRC-003</t>
        </is>
      </c>
      <c r="C7" s="6" t="inlineStr">
        <is>
          <t>Reseaux sociaux</t>
        </is>
      </c>
      <c r="D7" s="8">
        <f>COUNTIF('2-Base Candidats'!X5:X85,C7)</f>
        <v/>
      </c>
      <c r="E7" s="8">
        <f>COUNTIFS('2-Base Candidats'!X5:X85,C7,'2-Base Candidats'!AA5:AA85,"&gt;0")</f>
        <v/>
      </c>
      <c r="F7" s="8">
        <f>COUNTIFS('2-Base Candidats'!X5:X85,C7,'2-Base Candidats'!Z5:Z85,"Retenu")</f>
        <v/>
      </c>
      <c r="G7" s="6" t="n"/>
      <c r="H7" s="8" t="n">
        <v>200000</v>
      </c>
      <c r="I7" s="8" t="n"/>
      <c r="J7" s="8" t="n"/>
      <c r="K7" s="8" t="n"/>
      <c r="L7" t="inlineStr">
        <is>
          <t>LinkedIn le plus efficace</t>
        </is>
      </c>
    </row>
    <row r="8" ht="22" customHeight="1">
      <c r="B8" s="10" t="inlineStr">
        <is>
          <t>SRC-004</t>
        </is>
      </c>
      <c r="C8" s="10" t="inlineStr">
        <is>
          <t>Cooptation</t>
        </is>
      </c>
      <c r="D8" s="12">
        <f>COUNTIF('2-Base Candidats'!X5:X85,C8)</f>
        <v/>
      </c>
      <c r="E8" s="12">
        <f>COUNTIFS('2-Base Candidats'!X5:X85,C8,'2-Base Candidats'!AA5:AA85,"&gt;0")</f>
        <v/>
      </c>
      <c r="F8" s="12">
        <f>COUNTIFS('2-Base Candidats'!X5:X85,C8,'2-Base Candidats'!Z5:Z85,"Retenu")</f>
        <v/>
      </c>
      <c r="G8" s="10" t="n"/>
      <c r="H8" s="12" t="n">
        <v>0</v>
      </c>
      <c r="I8" s="12" t="n"/>
      <c r="J8" s="12" t="n"/>
      <c r="K8" s="12" t="n"/>
      <c r="L8" t="inlineStr">
        <is>
          <t>Meilleur taux de transformation</t>
        </is>
      </c>
    </row>
    <row r="9" ht="22" customHeight="1">
      <c r="B9" s="25">
        <f>IF(C9="","","SRC-"&amp;TEXT(COUNTA($C$5:C9),"000"))</f>
        <v/>
      </c>
      <c r="C9" s="6" t="n"/>
      <c r="D9" s="8">
        <f>COUNTIF('2-Base Candidats'!X5:X85,C9)</f>
        <v/>
      </c>
      <c r="E9" s="8">
        <f>COUNTIFS('2-Base Candidats'!X5:X85,C9,'2-Base Candidats'!AA5:AA85,"&gt;0")</f>
        <v/>
      </c>
      <c r="F9" s="8">
        <f>COUNTIFS('2-Base Candidats'!X5:X85,C9,'2-Base Candidats'!Z5:Z85,"Retenu")</f>
        <v/>
      </c>
      <c r="G9" s="6" t="n"/>
      <c r="H9" s="8" t="n"/>
      <c r="I9" s="8" t="n"/>
      <c r="J9" s="8" t="n"/>
      <c r="K9" s="8" t="n"/>
    </row>
    <row r="10" ht="22" customHeight="1">
      <c r="B10" s="24">
        <f>IF(C10="","","SRC-"&amp;TEXT(COUNTA($C$5:C10),"000"))</f>
        <v/>
      </c>
      <c r="C10" s="10" t="n"/>
      <c r="D10" s="12">
        <f>COUNTIF('2-Base Candidats'!X5:X85,C10)</f>
        <v/>
      </c>
      <c r="E10" s="12">
        <f>COUNTIFS('2-Base Candidats'!X5:X85,C10,'2-Base Candidats'!AA5:AA85,"&gt;0")</f>
        <v/>
      </c>
      <c r="F10" s="12">
        <f>COUNTIFS('2-Base Candidats'!X5:X85,C10,'2-Base Candidats'!Z5:Z85,"Retenu")</f>
        <v/>
      </c>
      <c r="G10" s="10" t="n"/>
      <c r="H10" s="12" t="n"/>
      <c r="I10" s="12" t="n"/>
      <c r="J10" s="12" t="n"/>
      <c r="K10" s="12" t="n"/>
    </row>
    <row r="11" ht="22" customHeight="1">
      <c r="B11" s="25">
        <f>IF(C11="","","SRC-"&amp;TEXT(COUNTA($C$5:C11),"000"))</f>
        <v/>
      </c>
      <c r="C11" s="6" t="n"/>
      <c r="D11" s="8">
        <f>COUNTIF('2-Base Candidats'!X5:X85,C11)</f>
        <v/>
      </c>
      <c r="E11" s="8">
        <f>COUNTIFS('2-Base Candidats'!X5:X85,C11,'2-Base Candidats'!AA5:AA85,"&gt;0")</f>
        <v/>
      </c>
      <c r="F11" s="8">
        <f>COUNTIFS('2-Base Candidats'!X5:X85,C11,'2-Base Candidats'!Z5:Z85,"Retenu")</f>
        <v/>
      </c>
      <c r="G11" s="6" t="n"/>
      <c r="H11" s="8" t="n"/>
      <c r="I11" s="8" t="n"/>
      <c r="J11" s="8" t="n"/>
      <c r="K11" s="8" t="n"/>
    </row>
    <row r="12" ht="22" customHeight="1">
      <c r="B12" s="24">
        <f>IF(C12="","","SRC-"&amp;TEXT(COUNTA($C$5:C12),"000"))</f>
        <v/>
      </c>
      <c r="C12" s="10" t="n"/>
      <c r="D12" s="12">
        <f>COUNTIF('2-Base Candidats'!X5:X85,C12)</f>
        <v/>
      </c>
      <c r="E12" s="12">
        <f>COUNTIFS('2-Base Candidats'!X5:X85,C12,'2-Base Candidats'!AA5:AA85,"&gt;0")</f>
        <v/>
      </c>
      <c r="F12" s="12">
        <f>COUNTIFS('2-Base Candidats'!X5:X85,C12,'2-Base Candidats'!Z5:Z85,"Retenu")</f>
        <v/>
      </c>
      <c r="G12" s="10" t="n"/>
      <c r="H12" s="12" t="n"/>
      <c r="I12" s="12" t="n"/>
      <c r="J12" s="12" t="n"/>
      <c r="K12" s="12" t="n"/>
    </row>
    <row r="13" ht="22" customHeight="1">
      <c r="B13" s="25">
        <f>IF(C13="","","SRC-"&amp;TEXT(COUNTA($C$5:C13),"000"))</f>
        <v/>
      </c>
      <c r="C13" s="6" t="n"/>
      <c r="D13" s="8">
        <f>COUNTIF('2-Base Candidats'!X5:X85,C13)</f>
        <v/>
      </c>
      <c r="E13" s="8">
        <f>COUNTIFS('2-Base Candidats'!X5:X85,C13,'2-Base Candidats'!AA5:AA85,"&gt;0")</f>
        <v/>
      </c>
      <c r="F13" s="8">
        <f>COUNTIFS('2-Base Candidats'!X5:X85,C13,'2-Base Candidats'!Z5:Z85,"Retenu")</f>
        <v/>
      </c>
      <c r="G13" s="6" t="n"/>
      <c r="H13" s="8" t="n"/>
      <c r="I13" s="8" t="n"/>
      <c r="J13" s="8" t="n"/>
      <c r="K13" s="8" t="n"/>
    </row>
    <row r="14" ht="22" customHeight="1">
      <c r="B14" s="24">
        <f>IF(C14="","","SRC-"&amp;TEXT(COUNTA($C$5:C14),"000"))</f>
        <v/>
      </c>
      <c r="C14" s="10" t="n"/>
      <c r="D14" s="12">
        <f>COUNTIF('2-Base Candidats'!X5:X85,C14)</f>
        <v/>
      </c>
      <c r="E14" s="12">
        <f>COUNTIFS('2-Base Candidats'!X5:X85,C14,'2-Base Candidats'!AA5:AA85,"&gt;0")</f>
        <v/>
      </c>
      <c r="F14" s="12">
        <f>COUNTIFS('2-Base Candidats'!X5:X85,C14,'2-Base Candidats'!Z5:Z85,"Retenu")</f>
        <v/>
      </c>
      <c r="G14" s="10" t="n"/>
      <c r="H14" s="12" t="n"/>
      <c r="I14" s="12" t="n"/>
      <c r="J14" s="12" t="n"/>
      <c r="K14" s="12" t="n"/>
    </row>
    <row r="15" ht="22" customHeight="1">
      <c r="B15" s="25">
        <f>IF(C15="","","SRC-"&amp;TEXT(COUNTA($C$5:C15),"000"))</f>
        <v/>
      </c>
      <c r="C15" s="6" t="n"/>
      <c r="D15" s="8">
        <f>COUNTIF('2-Base Candidats'!X5:X85,C15)</f>
        <v/>
      </c>
      <c r="E15" s="8">
        <f>COUNTIFS('2-Base Candidats'!X5:X85,C15,'2-Base Candidats'!AA5:AA85,"&gt;0")</f>
        <v/>
      </c>
      <c r="F15" s="8">
        <f>COUNTIFS('2-Base Candidats'!X5:X85,C15,'2-Base Candidats'!Z5:Z85,"Retenu")</f>
        <v/>
      </c>
      <c r="G15" s="6" t="n"/>
      <c r="H15" s="8" t="n"/>
      <c r="I15" s="8" t="n"/>
      <c r="J15" s="8" t="n"/>
      <c r="K15" s="8" t="n"/>
    </row>
    <row r="16" ht="22" customHeight="1">
      <c r="B16" s="24">
        <f>IF(C16="","","SRC-"&amp;TEXT(COUNTA($C$5:C16),"000"))</f>
        <v/>
      </c>
      <c r="C16" s="10" t="n"/>
      <c r="D16" s="12">
        <f>COUNTIF('2-Base Candidats'!X5:X85,C16)</f>
        <v/>
      </c>
      <c r="E16" s="12">
        <f>COUNTIFS('2-Base Candidats'!X5:X85,C16,'2-Base Candidats'!AA5:AA85,"&gt;0")</f>
        <v/>
      </c>
      <c r="F16" s="12">
        <f>COUNTIFS('2-Base Candidats'!X5:X85,C16,'2-Base Candidats'!Z5:Z85,"Retenu")</f>
        <v/>
      </c>
      <c r="G16" s="10" t="n"/>
      <c r="H16" s="12" t="n"/>
      <c r="I16" s="12" t="n"/>
      <c r="J16" s="12" t="n"/>
      <c r="K16" s="12" t="n"/>
    </row>
    <row r="17" ht="22" customHeight="1">
      <c r="B17" s="25">
        <f>IF(C17="","","SRC-"&amp;TEXT(COUNTA($C$5:C17),"000"))</f>
        <v/>
      </c>
      <c r="C17" s="6" t="n"/>
      <c r="D17" s="8">
        <f>COUNTIF('2-Base Candidats'!X5:X85,C17)</f>
        <v/>
      </c>
      <c r="E17" s="8">
        <f>COUNTIFS('2-Base Candidats'!X5:X85,C17,'2-Base Candidats'!AA5:AA85,"&gt;0")</f>
        <v/>
      </c>
      <c r="F17" s="8">
        <f>COUNTIFS('2-Base Candidats'!X5:X85,C17,'2-Base Candidats'!Z5:Z85,"Retenu")</f>
        <v/>
      </c>
      <c r="G17" s="6" t="n"/>
      <c r="H17" s="8" t="n"/>
      <c r="I17" s="8" t="n"/>
      <c r="J17" s="8" t="n"/>
      <c r="K17" s="8" t="n"/>
    </row>
    <row r="18" ht="22" customHeight="1">
      <c r="B18" s="24">
        <f>IF(C18="","","SRC-"&amp;TEXT(COUNTA($C$5:C18),"000"))</f>
        <v/>
      </c>
      <c r="C18" s="10" t="n"/>
      <c r="D18" s="12">
        <f>COUNTIF('2-Base Candidats'!X5:X85,C18)</f>
        <v/>
      </c>
      <c r="E18" s="12">
        <f>COUNTIFS('2-Base Candidats'!X5:X85,C18,'2-Base Candidats'!AA5:AA85,"&gt;0")</f>
        <v/>
      </c>
      <c r="F18" s="12">
        <f>COUNTIFS('2-Base Candidats'!X5:X85,C18,'2-Base Candidats'!Z5:Z85,"Retenu")</f>
        <v/>
      </c>
      <c r="G18" s="10" t="n"/>
      <c r="H18" s="12" t="n"/>
      <c r="I18" s="12" t="n"/>
      <c r="J18" s="12" t="n"/>
      <c r="K18" s="12" t="n"/>
    </row>
    <row r="19" ht="22" customHeight="1">
      <c r="B19" s="25">
        <f>IF(C19="","","SRC-"&amp;TEXT(COUNTA($C$5:C19),"000"))</f>
        <v/>
      </c>
      <c r="C19" s="6" t="n"/>
      <c r="D19" s="8">
        <f>COUNTIF('2-Base Candidats'!X5:X85,C19)</f>
        <v/>
      </c>
      <c r="E19" s="8">
        <f>COUNTIFS('2-Base Candidats'!X5:X85,C19,'2-Base Candidats'!AA5:AA85,"&gt;0")</f>
        <v/>
      </c>
      <c r="F19" s="8">
        <f>COUNTIFS('2-Base Candidats'!X5:X85,C19,'2-Base Candidats'!Z5:Z85,"Retenu")</f>
        <v/>
      </c>
      <c r="G19" s="6" t="n"/>
      <c r="H19" s="8" t="n"/>
      <c r="I19" s="8" t="n"/>
      <c r="J19" s="8" t="n"/>
      <c r="K19" s="8" t="n"/>
    </row>
    <row r="20" ht="22" customHeight="1">
      <c r="B20" s="24">
        <f>IF(C20="","","SRC-"&amp;TEXT(COUNTA($C$5:C20),"000"))</f>
        <v/>
      </c>
      <c r="C20" s="10" t="n"/>
      <c r="D20" s="12">
        <f>IF(C20="","",COUNTIF('2-Base Candidats'!X5:X85,C20))</f>
        <v/>
      </c>
      <c r="E20" s="12">
        <f>IF(C20="","",COUNTIFS('2-Base Candidats'!X5:X85,C20,'2-Base Candidats'!AA5:AA85,"&gt;0"))</f>
        <v/>
      </c>
      <c r="F20" s="12">
        <f>IF(C20="","",COUNTIFS('2-Base Candidats'!X5:X85,C20,'2-Base Candidats'!Z5:Z85,"Retenu"))</f>
        <v/>
      </c>
      <c r="G20" s="10" t="n"/>
      <c r="H20" s="12" t="n"/>
      <c r="I20" s="12" t="n"/>
      <c r="J20" s="12" t="n"/>
      <c r="K20" s="12" t="n"/>
    </row>
    <row r="21" ht="22" customHeight="1">
      <c r="B21" s="25">
        <f>IF(C21="","","SRC-"&amp;TEXT(COUNTA($C$5:C21),"000"))</f>
        <v/>
      </c>
      <c r="C21" s="6" t="n"/>
      <c r="D21" s="8">
        <f>IF(C21="","",COUNTIF('2-Base Candidats'!X5:X85,C21))</f>
        <v/>
      </c>
      <c r="E21" s="8">
        <f>IF(C21="","",COUNTIFS('2-Base Candidats'!X5:X85,C21,'2-Base Candidats'!AA5:AA85,"&gt;0"))</f>
        <v/>
      </c>
      <c r="F21" s="8">
        <f>IF(C21="","",COUNTIFS('2-Base Candidats'!X5:X85,C21,'2-Base Candidats'!Z5:Z85,"Retenu"))</f>
        <v/>
      </c>
      <c r="G21" s="6" t="n"/>
      <c r="H21" s="8" t="n"/>
      <c r="I21" s="8" t="n"/>
      <c r="J21" s="8" t="n"/>
      <c r="K21" s="8" t="n"/>
    </row>
    <row r="22" ht="22" customHeight="1">
      <c r="B22" s="24">
        <f>IF(C22="","","SRC-"&amp;TEXT(COUNTA($C$5:C22),"000"))</f>
        <v/>
      </c>
      <c r="C22" s="10" t="n"/>
      <c r="D22" s="12">
        <f>IF(C22="","",COUNTIF('2-Base Candidats'!X5:X85,C22))</f>
        <v/>
      </c>
      <c r="E22" s="12">
        <f>IF(C22="","",COUNTIFS('2-Base Candidats'!X5:X85,C22,'2-Base Candidats'!AA5:AA85,"&gt;0"))</f>
        <v/>
      </c>
      <c r="F22" s="12">
        <f>IF(C22="","",COUNTIFS('2-Base Candidats'!X5:X85,C22,'2-Base Candidats'!Z5:Z85,"Retenu"))</f>
        <v/>
      </c>
      <c r="G22" s="10" t="n"/>
      <c r="H22" s="12" t="n"/>
      <c r="I22" s="12" t="n"/>
      <c r="J22" s="12" t="n"/>
      <c r="K22" s="12" t="n"/>
    </row>
    <row r="23" ht="22" customHeight="1">
      <c r="B23" s="25">
        <f>IF(C23="","","SRC-"&amp;TEXT(COUNTA($C$5:C23),"000"))</f>
        <v/>
      </c>
      <c r="C23" s="6" t="n"/>
      <c r="D23" s="8">
        <f>IF(C23="","",COUNTIF('2-Base Candidats'!X5:X85,C23))</f>
        <v/>
      </c>
      <c r="E23" s="8">
        <f>IF(C23="","",COUNTIFS('2-Base Candidats'!X5:X85,C23,'2-Base Candidats'!AA5:AA85,"&gt;0"))</f>
        <v/>
      </c>
      <c r="F23" s="8">
        <f>IF(C23="","",COUNTIFS('2-Base Candidats'!X5:X85,C23,'2-Base Candidats'!Z5:Z85,"Retenu"))</f>
        <v/>
      </c>
      <c r="G23" s="6" t="n"/>
      <c r="H23" s="8" t="n"/>
      <c r="I23" s="8" t="n"/>
      <c r="J23" s="8" t="n"/>
      <c r="K23" s="8" t="n"/>
    </row>
    <row r="24" ht="22" customHeight="1">
      <c r="B24" s="24">
        <f>IF(C24="","","SRC-"&amp;TEXT(COUNTA($C$5:C24),"000"))</f>
        <v/>
      </c>
      <c r="C24" s="10" t="n"/>
      <c r="D24" s="12">
        <f>IF(C24="","",COUNTIF('2-Base Candidats'!X5:X85,C24))</f>
        <v/>
      </c>
      <c r="E24" s="12">
        <f>IF(C24="","",COUNTIFS('2-Base Candidats'!X5:X85,C24,'2-Base Candidats'!AA5:AA85,"&gt;0"))</f>
        <v/>
      </c>
      <c r="F24" s="12">
        <f>IF(C24="","",COUNTIFS('2-Base Candidats'!X5:X85,C24,'2-Base Candidats'!Z5:Z85,"Retenu"))</f>
        <v/>
      </c>
      <c r="G24" s="10" t="n"/>
      <c r="H24" s="12" t="n"/>
      <c r="I24" s="12" t="n"/>
      <c r="J24" s="12" t="n"/>
      <c r="K24" s="12" t="n"/>
    </row>
    <row r="25" ht="22" customHeight="1">
      <c r="B25" s="25">
        <f>IF(C25="","","SRC-"&amp;TEXT(COUNTA($C$5:C25),"000"))</f>
        <v/>
      </c>
      <c r="C25" s="6" t="n"/>
      <c r="D25" s="8">
        <f>IF(C25="","",COUNTIF('2-Base Candidats'!X5:X85,C25))</f>
        <v/>
      </c>
      <c r="E25" s="8">
        <f>IF(C25="","",COUNTIFS('2-Base Candidats'!X5:X85,C25,'2-Base Candidats'!AA5:AA85,"&gt;0"))</f>
        <v/>
      </c>
      <c r="F25" s="8">
        <f>IF(C25="","",COUNTIFS('2-Base Candidats'!X5:X85,C25,'2-Base Candidats'!Z5:Z85,"Retenu"))</f>
        <v/>
      </c>
      <c r="G25" s="6" t="n"/>
      <c r="H25" s="8" t="n"/>
      <c r="I25" s="8" t="n"/>
      <c r="J25" s="8" t="n"/>
      <c r="K25" s="8" t="n"/>
    </row>
    <row r="26" ht="22" customHeight="1">
      <c r="B26" s="24">
        <f>IF(C26="","","SRC-"&amp;TEXT(COUNTA($C$5:C26),"000"))</f>
        <v/>
      </c>
      <c r="C26" s="10" t="n"/>
      <c r="D26" s="12">
        <f>IF(C26="","",COUNTIF('2-Base Candidats'!X5:X85,C26))</f>
        <v/>
      </c>
      <c r="E26" s="12">
        <f>IF(C26="","",COUNTIFS('2-Base Candidats'!X5:X85,C26,'2-Base Candidats'!AA5:AA85,"&gt;0"))</f>
        <v/>
      </c>
      <c r="F26" s="12">
        <f>IF(C26="","",COUNTIFS('2-Base Candidats'!X5:X85,C26,'2-Base Candidats'!Z5:Z85,"Retenu"))</f>
        <v/>
      </c>
      <c r="G26" s="10" t="n"/>
      <c r="H26" s="12" t="n"/>
      <c r="I26" s="12" t="n"/>
      <c r="J26" s="12" t="n"/>
      <c r="K26" s="12" t="n"/>
    </row>
    <row r="27" ht="22" customHeight="1">
      <c r="B27" s="25">
        <f>IF(C27="","","SRC-"&amp;TEXT(COUNTA($C$5:C27),"000"))</f>
        <v/>
      </c>
      <c r="C27" s="6" t="n"/>
      <c r="D27" s="8">
        <f>IF(C27="","",COUNTIF('2-Base Candidats'!X5:X85,C27))</f>
        <v/>
      </c>
      <c r="E27" s="8">
        <f>IF(C27="","",COUNTIFS('2-Base Candidats'!X5:X85,C27,'2-Base Candidats'!AA5:AA85,"&gt;0"))</f>
        <v/>
      </c>
      <c r="F27" s="8">
        <f>IF(C27="","",COUNTIFS('2-Base Candidats'!X5:X85,C27,'2-Base Candidats'!Z5:Z85,"Retenu"))</f>
        <v/>
      </c>
      <c r="G27" s="6" t="n"/>
      <c r="H27" s="8" t="n"/>
      <c r="I27" s="8" t="n"/>
      <c r="J27" s="8" t="n"/>
      <c r="K27" s="8" t="n"/>
    </row>
    <row r="28" ht="22" customHeight="1">
      <c r="B28" s="24">
        <f>IF(C28="","","SRC-"&amp;TEXT(COUNTA($C$5:C28),"000"))</f>
        <v/>
      </c>
      <c r="C28" s="10" t="n"/>
      <c r="D28" s="12">
        <f>IF(C28="","",COUNTIF('2-Base Candidats'!X5:X85,C28))</f>
        <v/>
      </c>
      <c r="E28" s="12">
        <f>IF(C28="","",COUNTIFS('2-Base Candidats'!X5:X85,C28,'2-Base Candidats'!AA5:AA85,"&gt;0"))</f>
        <v/>
      </c>
      <c r="F28" s="12">
        <f>IF(C28="","",COUNTIFS('2-Base Candidats'!X5:X85,C28,'2-Base Candidats'!Z5:Z85,"Retenu"))</f>
        <v/>
      </c>
      <c r="G28" s="10" t="n"/>
      <c r="H28" s="12" t="n"/>
      <c r="I28" s="12" t="n"/>
      <c r="J28" s="12" t="n"/>
      <c r="K28" s="12" t="n"/>
    </row>
    <row r="29" ht="22" customHeight="1">
      <c r="B29" s="25">
        <f>IF(C29="","","SRC-"&amp;TEXT(COUNTA($C$5:C29),"000"))</f>
        <v/>
      </c>
      <c r="C29" s="6" t="n"/>
      <c r="D29" s="8">
        <f>IF(C29="","",COUNTIF('2-Base Candidats'!X5:X85,C29))</f>
        <v/>
      </c>
      <c r="E29" s="8">
        <f>IF(C29="","",COUNTIFS('2-Base Candidats'!X5:X85,C29,'2-Base Candidats'!AA5:AA85,"&gt;0"))</f>
        <v/>
      </c>
      <c r="F29" s="8">
        <f>IF(C29="","",COUNTIFS('2-Base Candidats'!X5:X85,C29,'2-Base Candidats'!Z5:Z85,"Retenu"))</f>
        <v/>
      </c>
      <c r="G29" s="6" t="n"/>
      <c r="H29" s="8" t="n"/>
      <c r="I29" s="8" t="n"/>
      <c r="J29" s="8" t="n"/>
      <c r="K29" s="8" t="n"/>
    </row>
    <row r="30" ht="22" customHeight="1">
      <c r="B30" s="24">
        <f>IF(C30="","","SRC-"&amp;TEXT(COUNTA($C$5:C30),"000"))</f>
        <v/>
      </c>
      <c r="C30" s="10" t="n"/>
      <c r="D30" s="12">
        <f>IF(C30="","",COUNTIF('2-Base Candidats'!X5:X85,C30))</f>
        <v/>
      </c>
      <c r="E30" s="12">
        <f>IF(C30="","",COUNTIFS('2-Base Candidats'!X5:X85,C30,'2-Base Candidats'!AA5:AA85,"&gt;0"))</f>
        <v/>
      </c>
      <c r="F30" s="12">
        <f>IF(C30="","",COUNTIFS('2-Base Candidats'!X5:X85,C30,'2-Base Candidats'!Z5:Z85,"Retenu"))</f>
        <v/>
      </c>
      <c r="G30" s="10" t="n"/>
      <c r="H30" s="12" t="n"/>
      <c r="I30" s="12" t="n"/>
      <c r="J30" s="12" t="n"/>
      <c r="K30" s="12" t="n"/>
    </row>
    <row r="31" ht="22" customHeight="1">
      <c r="B31" s="25">
        <f>IF(C31="","","SRC-"&amp;TEXT(COUNTA($C$5:C31),"000"))</f>
        <v/>
      </c>
      <c r="C31" s="6" t="n"/>
      <c r="D31" s="8">
        <f>IF(C31="","",COUNTIF('2-Base Candidats'!X5:X85,C31))</f>
        <v/>
      </c>
      <c r="E31" s="8">
        <f>IF(C31="","",COUNTIFS('2-Base Candidats'!X5:X85,C31,'2-Base Candidats'!AA5:AA85,"&gt;0"))</f>
        <v/>
      </c>
      <c r="F31" s="8">
        <f>IF(C31="","",COUNTIFS('2-Base Candidats'!X5:X85,C31,'2-Base Candidats'!Z5:Z85,"Retenu"))</f>
        <v/>
      </c>
      <c r="G31" s="6" t="n"/>
      <c r="H31" s="8" t="n"/>
      <c r="I31" s="8" t="n"/>
      <c r="J31" s="8" t="n"/>
      <c r="K31" s="8" t="n"/>
    </row>
    <row r="32" ht="22" customHeight="1">
      <c r="B32" s="24">
        <f>IF(C32="","","SRC-"&amp;TEXT(COUNTA($C$5:C32),"000"))</f>
        <v/>
      </c>
      <c r="C32" s="10" t="n"/>
      <c r="D32" s="12">
        <f>IF(C32="","",COUNTIF('2-Base Candidats'!X5:X85,C32))</f>
        <v/>
      </c>
      <c r="E32" s="12">
        <f>IF(C32="","",COUNTIFS('2-Base Candidats'!X5:X85,C32,'2-Base Candidats'!AA5:AA85,"&gt;0"))</f>
        <v/>
      </c>
      <c r="F32" s="12">
        <f>IF(C32="","",COUNTIFS('2-Base Candidats'!X5:X85,C32,'2-Base Candidats'!Z5:Z85,"Retenu"))</f>
        <v/>
      </c>
      <c r="G32" s="10" t="n"/>
      <c r="H32" s="12" t="n"/>
      <c r="I32" s="12" t="n"/>
      <c r="J32" s="12" t="n"/>
      <c r="K32" s="12" t="n"/>
    </row>
    <row r="33" ht="22" customHeight="1">
      <c r="B33" s="25">
        <f>IF(C33="","","SRC-"&amp;TEXT(COUNTA($C$5:C33),"000"))</f>
        <v/>
      </c>
      <c r="C33" s="6" t="n"/>
      <c r="D33" s="8">
        <f>IF(C33="","",COUNTIF('2-Base Candidats'!X5:X85,C33))</f>
        <v/>
      </c>
      <c r="E33" s="8">
        <f>IF(C33="","",COUNTIFS('2-Base Candidats'!X5:X85,C33,'2-Base Candidats'!AA5:AA85,"&gt;0"))</f>
        <v/>
      </c>
      <c r="F33" s="8">
        <f>IF(C33="","",COUNTIFS('2-Base Candidats'!X5:X85,C33,'2-Base Candidats'!Z5:Z85,"Retenu"))</f>
        <v/>
      </c>
      <c r="G33" s="6" t="n"/>
      <c r="H33" s="8" t="n"/>
      <c r="I33" s="8" t="n"/>
      <c r="J33" s="8" t="n"/>
      <c r="K33" s="8" t="n"/>
    </row>
    <row r="34" ht="22" customHeight="1">
      <c r="B34" s="24">
        <f>IF(C34="","","SRC-"&amp;TEXT(COUNTA($C$5:C34),"000"))</f>
        <v/>
      </c>
      <c r="C34" s="10" t="n"/>
      <c r="D34" s="12">
        <f>IF(C34="","",COUNTIF('2-Base Candidats'!X5:X85,C34))</f>
        <v/>
      </c>
      <c r="E34" s="12">
        <f>IF(C34="","",COUNTIFS('2-Base Candidats'!X5:X85,C34,'2-Base Candidats'!AA5:AA85,"&gt;0"))</f>
        <v/>
      </c>
      <c r="F34" s="12">
        <f>IF(C34="","",COUNTIFS('2-Base Candidats'!X5:X85,C34,'2-Base Candidats'!Z5:Z85,"Retenu"))</f>
        <v/>
      </c>
      <c r="G34" s="10" t="n"/>
      <c r="H34" s="12" t="n"/>
      <c r="I34" s="12" t="n"/>
      <c r="J34" s="12" t="n"/>
      <c r="K34" s="12" t="n"/>
    </row>
    <row r="35" ht="22" customHeight="1">
      <c r="B35" s="25">
        <f>IF(C35="","","SRC-"&amp;TEXT(COUNTA($C$5:C35),"000"))</f>
        <v/>
      </c>
      <c r="C35" s="6" t="n"/>
      <c r="D35" s="8">
        <f>IF(C35="","",COUNTIF('2-Base Candidats'!X5:X85,C35))</f>
        <v/>
      </c>
      <c r="E35" s="8">
        <f>IF(C35="","",COUNTIFS('2-Base Candidats'!X5:X85,C35,'2-Base Candidats'!AA5:AA85,"&gt;0"))</f>
        <v/>
      </c>
      <c r="F35" s="8">
        <f>IF(C35="","",COUNTIFS('2-Base Candidats'!X5:X85,C35,'2-Base Candidats'!Z5:Z85,"Retenu"))</f>
        <v/>
      </c>
      <c r="G35" s="6" t="n"/>
      <c r="H35" s="8" t="n"/>
      <c r="I35" s="8" t="n"/>
      <c r="J35" s="8" t="n"/>
      <c r="K35" s="8" t="n"/>
    </row>
    <row r="36" ht="22" customHeight="1">
      <c r="B36" s="24">
        <f>IF(C36="","","SRC-"&amp;TEXT(COUNTA($C$5:C36),"000"))</f>
        <v/>
      </c>
      <c r="C36" s="10" t="n"/>
      <c r="D36" s="12">
        <f>IF(C36="","",COUNTIF('2-Base Candidats'!X5:X85,C36))</f>
        <v/>
      </c>
      <c r="E36" s="12">
        <f>IF(C36="","",COUNTIFS('2-Base Candidats'!X5:X85,C36,'2-Base Candidats'!AA5:AA85,"&gt;0"))</f>
        <v/>
      </c>
      <c r="F36" s="12">
        <f>IF(C36="","",COUNTIFS('2-Base Candidats'!X5:X85,C36,'2-Base Candidats'!Z5:Z85,"Retenu"))</f>
        <v/>
      </c>
      <c r="G36" s="10" t="n"/>
      <c r="H36" s="12" t="n"/>
      <c r="I36" s="12" t="n"/>
      <c r="J36" s="12" t="n"/>
      <c r="K36" s="12" t="n"/>
    </row>
    <row r="37" ht="22" customHeight="1">
      <c r="B37" s="25">
        <f>IF(C37="","","SRC-"&amp;TEXT(COUNTA($C$5:C37),"000"))</f>
        <v/>
      </c>
      <c r="C37" s="6" t="n"/>
      <c r="D37" s="8">
        <f>IF(C37="","",COUNTIF('2-Base Candidats'!X5:X85,C37))</f>
        <v/>
      </c>
      <c r="E37" s="8">
        <f>IF(C37="","",COUNTIFS('2-Base Candidats'!X5:X85,C37,'2-Base Candidats'!AA5:AA85,"&gt;0"))</f>
        <v/>
      </c>
      <c r="F37" s="8">
        <f>IF(C37="","",COUNTIFS('2-Base Candidats'!X5:X85,C37,'2-Base Candidats'!Z5:Z85,"Retenu"))</f>
        <v/>
      </c>
      <c r="G37" s="6" t="n"/>
      <c r="H37" s="8" t="n"/>
      <c r="I37" s="8" t="n"/>
      <c r="J37" s="8" t="n"/>
      <c r="K37" s="8" t="n"/>
    </row>
    <row r="38" ht="22" customHeight="1">
      <c r="B38" s="24">
        <f>IF(C38="","","SRC-"&amp;TEXT(COUNTA($C$5:C38),"000"))</f>
        <v/>
      </c>
      <c r="C38" s="10" t="n"/>
      <c r="D38" s="12">
        <f>IF(C38="","",COUNTIF('2-Base Candidats'!X5:X85,C38))</f>
        <v/>
      </c>
      <c r="E38" s="12">
        <f>IF(C38="","",COUNTIFS('2-Base Candidats'!X5:X85,C38,'2-Base Candidats'!AA5:AA85,"&gt;0"))</f>
        <v/>
      </c>
      <c r="F38" s="12">
        <f>IF(C38="","",COUNTIFS('2-Base Candidats'!X5:X85,C38,'2-Base Candidats'!Z5:Z85,"Retenu"))</f>
        <v/>
      </c>
      <c r="G38" s="10" t="n"/>
      <c r="H38" s="12" t="n"/>
      <c r="I38" s="12" t="n"/>
      <c r="J38" s="12" t="n"/>
      <c r="K38" s="12" t="n"/>
    </row>
    <row r="39" ht="22" customHeight="1">
      <c r="B39" s="25">
        <f>IF(C39="","","SRC-"&amp;TEXT(COUNTA($C$5:C39),"000"))</f>
        <v/>
      </c>
      <c r="C39" s="6" t="n"/>
      <c r="D39" s="8">
        <f>IF(C39="","",COUNTIF('2-Base Candidats'!X5:X85,C39))</f>
        <v/>
      </c>
      <c r="E39" s="8">
        <f>IF(C39="","",COUNTIFS('2-Base Candidats'!X5:X85,C39,'2-Base Candidats'!AA5:AA85,"&gt;0"))</f>
        <v/>
      </c>
      <c r="F39" s="8">
        <f>IF(C39="","",COUNTIFS('2-Base Candidats'!X5:X85,C39,'2-Base Candidats'!Z5:Z85,"Retenu"))</f>
        <v/>
      </c>
      <c r="G39" s="6" t="n"/>
      <c r="H39" s="8" t="n"/>
      <c r="I39" s="8" t="n"/>
      <c r="J39" s="8" t="n"/>
      <c r="K39" s="8" t="n"/>
    </row>
    <row r="40" ht="22" customHeight="1">
      <c r="B40" s="24">
        <f>IF(C40="","","SRC-"&amp;TEXT(COUNTA($C$5:C40),"000"))</f>
        <v/>
      </c>
      <c r="C40" s="10" t="n"/>
      <c r="D40" s="12">
        <f>IF(C40="","",COUNTIF('2-Base Candidats'!X5:X85,C40))</f>
        <v/>
      </c>
      <c r="E40" s="12">
        <f>IF(C40="","",COUNTIFS('2-Base Candidats'!X5:X85,C40,'2-Base Candidats'!AA5:AA85,"&gt;0"))</f>
        <v/>
      </c>
      <c r="F40" s="12">
        <f>IF(C40="","",COUNTIFS('2-Base Candidats'!X5:X85,C40,'2-Base Candidats'!Z5:Z85,"Retenu"))</f>
        <v/>
      </c>
      <c r="G40" s="10" t="n"/>
      <c r="H40" s="12" t="n"/>
      <c r="I40" s="12" t="n"/>
      <c r="J40" s="12" t="n"/>
      <c r="K40" s="12" t="n"/>
    </row>
    <row r="41" ht="22" customHeight="1">
      <c r="B41" s="25">
        <f>IF(C41="","","SRC-"&amp;TEXT(COUNTA($C$5:C41),"000"))</f>
        <v/>
      </c>
      <c r="C41" s="6" t="n"/>
      <c r="D41" s="8">
        <f>IF(C41="","",COUNTIF('2-Base Candidats'!X5:X85,C41))</f>
        <v/>
      </c>
      <c r="E41" s="8">
        <f>IF(C41="","",COUNTIFS('2-Base Candidats'!X5:X85,C41,'2-Base Candidats'!AA5:AA85,"&gt;0"))</f>
        <v/>
      </c>
      <c r="F41" s="8">
        <f>IF(C41="","",COUNTIFS('2-Base Candidats'!X5:X85,C41,'2-Base Candidats'!Z5:Z85,"Retenu"))</f>
        <v/>
      </c>
      <c r="G41" s="6" t="n"/>
      <c r="H41" s="8" t="n"/>
      <c r="I41" s="8" t="n"/>
      <c r="J41" s="8" t="n"/>
      <c r="K41" s="8" t="n"/>
    </row>
    <row r="42" ht="22" customHeight="1">
      <c r="B42" s="24">
        <f>IF(C42="","","SRC-"&amp;TEXT(COUNTA($C$5:C42),"000"))</f>
        <v/>
      </c>
      <c r="C42" s="10" t="n"/>
      <c r="D42" s="12">
        <f>IF(C42="","",COUNTIF('2-Base Candidats'!X5:X85,C42))</f>
        <v/>
      </c>
      <c r="E42" s="12">
        <f>IF(C42="","",COUNTIFS('2-Base Candidats'!X5:X85,C42,'2-Base Candidats'!AA5:AA85,"&gt;0"))</f>
        <v/>
      </c>
      <c r="F42" s="12">
        <f>IF(C42="","",COUNTIFS('2-Base Candidats'!X5:X85,C42,'2-Base Candidats'!Z5:Z85,"Retenu"))</f>
        <v/>
      </c>
      <c r="G42" s="10" t="n"/>
      <c r="H42" s="12" t="n"/>
      <c r="I42" s="12" t="n"/>
      <c r="J42" s="12" t="n"/>
      <c r="K42" s="12" t="n"/>
    </row>
    <row r="43" ht="22" customHeight="1">
      <c r="B43" s="25">
        <f>IF(C43="","","SRC-"&amp;TEXT(COUNTA($C$5:C43),"000"))</f>
        <v/>
      </c>
      <c r="C43" s="6" t="n"/>
      <c r="D43" s="8">
        <f>IF(C43="","",COUNTIF('2-Base Candidats'!X5:X85,C43))</f>
        <v/>
      </c>
      <c r="E43" s="8">
        <f>IF(C43="","",COUNTIFS('2-Base Candidats'!X5:X85,C43,'2-Base Candidats'!AA5:AA85,"&gt;0"))</f>
        <v/>
      </c>
      <c r="F43" s="8">
        <f>IF(C43="","",COUNTIFS('2-Base Candidats'!X5:X85,C43,'2-Base Candidats'!Z5:Z85,"Retenu"))</f>
        <v/>
      </c>
      <c r="G43" s="6" t="n"/>
      <c r="H43" s="8" t="n"/>
      <c r="I43" s="8" t="n"/>
      <c r="J43" s="8" t="n"/>
      <c r="K43" s="8" t="n"/>
    </row>
    <row r="44" ht="22" customHeight="1">
      <c r="B44" s="24">
        <f>IF(C44="","","SRC-"&amp;TEXT(COUNTA($C$5:C44),"000"))</f>
        <v/>
      </c>
      <c r="C44" s="10" t="n"/>
      <c r="D44" s="12">
        <f>IF(C44="","",COUNTIF('2-Base Candidats'!X5:X85,C44))</f>
        <v/>
      </c>
      <c r="E44" s="12">
        <f>IF(C44="","",COUNTIFS('2-Base Candidats'!X5:X85,C44,'2-Base Candidats'!AA5:AA85,"&gt;0"))</f>
        <v/>
      </c>
      <c r="F44" s="12">
        <f>IF(C44="","",COUNTIFS('2-Base Candidats'!X5:X85,C44,'2-Base Candidats'!Z5:Z85,"Retenu"))</f>
        <v/>
      </c>
      <c r="G44" s="10" t="n"/>
      <c r="H44" s="12" t="n"/>
      <c r="I44" s="12" t="n"/>
      <c r="J44" s="12" t="n"/>
      <c r="K44" s="12" t="n"/>
    </row>
    <row r="45" ht="22" customHeight="1">
      <c r="B45" s="25">
        <f>IF(C45="","","SRC-"&amp;TEXT(COUNTA($C$5:C45),"000"))</f>
        <v/>
      </c>
      <c r="C45" s="6" t="n"/>
      <c r="D45" s="8">
        <f>IF(C45="","",COUNTIF('2-Base Candidats'!X5:X85,C45))</f>
        <v/>
      </c>
      <c r="E45" s="8">
        <f>IF(C45="","",COUNTIFS('2-Base Candidats'!X5:X85,C45,'2-Base Candidats'!AA5:AA85,"&gt;0"))</f>
        <v/>
      </c>
      <c r="F45" s="8">
        <f>IF(C45="","",COUNTIFS('2-Base Candidats'!X5:X85,C45,'2-Base Candidats'!Z5:Z85,"Retenu"))</f>
        <v/>
      </c>
      <c r="G45" s="6" t="n"/>
      <c r="H45" s="8" t="n"/>
      <c r="I45" s="8" t="n"/>
      <c r="J45" s="8" t="n"/>
      <c r="K45" s="8" t="n"/>
    </row>
    <row r="46" ht="22" customHeight="1">
      <c r="B46" s="24">
        <f>IF(C46="","","SRC-"&amp;TEXT(COUNTA($C$5:C46),"000"))</f>
        <v/>
      </c>
      <c r="C46" s="10" t="n"/>
      <c r="D46" s="12">
        <f>IF(C46="","",COUNTIF('2-Base Candidats'!X5:X85,C46))</f>
        <v/>
      </c>
      <c r="E46" s="12">
        <f>IF(C46="","",COUNTIFS('2-Base Candidats'!X5:X85,C46,'2-Base Candidats'!AA5:AA85,"&gt;0"))</f>
        <v/>
      </c>
      <c r="F46" s="12">
        <f>IF(C46="","",COUNTIFS('2-Base Candidats'!X5:X85,C46,'2-Base Candidats'!Z5:Z85,"Retenu"))</f>
        <v/>
      </c>
      <c r="G46" s="10" t="n"/>
      <c r="H46" s="12" t="n"/>
      <c r="I46" s="12" t="n"/>
      <c r="J46" s="12" t="n"/>
      <c r="K46" s="12" t="n"/>
    </row>
    <row r="47" ht="22" customHeight="1">
      <c r="B47" s="25">
        <f>IF(C47="","","SRC-"&amp;TEXT(COUNTA($C$5:C47),"000"))</f>
        <v/>
      </c>
      <c r="C47" s="6" t="n"/>
      <c r="D47" s="8">
        <f>IF(C47="","",COUNTIF('2-Base Candidats'!X5:X85,C47))</f>
        <v/>
      </c>
      <c r="E47" s="8">
        <f>IF(C47="","",COUNTIFS('2-Base Candidats'!X5:X85,C47,'2-Base Candidats'!AA5:AA85,"&gt;0"))</f>
        <v/>
      </c>
      <c r="F47" s="8">
        <f>IF(C47="","",COUNTIFS('2-Base Candidats'!X5:X85,C47,'2-Base Candidats'!Z5:Z85,"Retenu"))</f>
        <v/>
      </c>
      <c r="G47" s="6" t="n"/>
      <c r="H47" s="8" t="n"/>
      <c r="I47" s="8" t="n"/>
      <c r="J47" s="8" t="n"/>
      <c r="K47" s="8" t="n"/>
    </row>
    <row r="48" ht="22" customHeight="1">
      <c r="B48" s="24">
        <f>IF(C48="","","SRC-"&amp;TEXT(COUNTA($C$5:C48),"000"))</f>
        <v/>
      </c>
      <c r="C48" s="10" t="n"/>
      <c r="D48" s="12">
        <f>IF(C48="","",COUNTIF('2-Base Candidats'!X5:X85,C48))</f>
        <v/>
      </c>
      <c r="E48" s="12">
        <f>IF(C48="","",COUNTIFS('2-Base Candidats'!X5:X85,C48,'2-Base Candidats'!AA5:AA85,"&gt;0"))</f>
        <v/>
      </c>
      <c r="F48" s="12">
        <f>IF(C48="","",COUNTIFS('2-Base Candidats'!X5:X85,C48,'2-Base Candidats'!Z5:Z85,"Retenu"))</f>
        <v/>
      </c>
      <c r="G48" s="10" t="n"/>
      <c r="H48" s="12" t="n"/>
      <c r="I48" s="12" t="n"/>
      <c r="J48" s="12" t="n"/>
      <c r="K48" s="12" t="n"/>
    </row>
    <row r="49" ht="22" customHeight="1">
      <c r="B49" s="25">
        <f>IF(C49="","","SRC-"&amp;TEXT(COUNTA($C$5:C49),"000"))</f>
        <v/>
      </c>
      <c r="C49" s="6" t="n"/>
      <c r="D49" s="8">
        <f>IF(C49="","",COUNTIF('2-Base Candidats'!X5:X85,C49))</f>
        <v/>
      </c>
      <c r="E49" s="8">
        <f>IF(C49="","",COUNTIFS('2-Base Candidats'!X5:X85,C49,'2-Base Candidats'!AA5:AA85,"&gt;0"))</f>
        <v/>
      </c>
      <c r="F49" s="8">
        <f>IF(C49="","",COUNTIFS('2-Base Candidats'!X5:X85,C49,'2-Base Candidats'!Z5:Z85,"Retenu"))</f>
        <v/>
      </c>
      <c r="G49" s="6" t="n"/>
      <c r="H49" s="8" t="n"/>
      <c r="I49" s="8" t="n"/>
      <c r="J49" s="8" t="n"/>
      <c r="K49" s="8" t="n"/>
    </row>
    <row r="50" ht="22" customHeight="1">
      <c r="B50" s="24">
        <f>IF(C50="","","SRC-"&amp;TEXT(COUNTA($C$5:C50),"000"))</f>
        <v/>
      </c>
      <c r="C50" s="10" t="n"/>
      <c r="D50" s="12">
        <f>IF(C50="","",COUNTIF('2-Base Candidats'!X5:X85,C50))</f>
        <v/>
      </c>
      <c r="E50" s="12">
        <f>IF(C50="","",COUNTIFS('2-Base Candidats'!X5:X85,C50,'2-Base Candidats'!AA5:AA85,"&gt;0"))</f>
        <v/>
      </c>
      <c r="F50" s="12">
        <f>IF(C50="","",COUNTIFS('2-Base Candidats'!X5:X85,C50,'2-Base Candidats'!Z5:Z85,"Retenu"))</f>
        <v/>
      </c>
      <c r="G50" s="10" t="n"/>
      <c r="H50" s="12" t="n"/>
      <c r="I50" s="12" t="n"/>
      <c r="J50" s="12" t="n"/>
      <c r="K50" s="12" t="n"/>
    </row>
    <row r="51" ht="22" customHeight="1">
      <c r="B51" s="25">
        <f>IF(C51="","","SRC-"&amp;TEXT(COUNTA($C$5:C51),"000"))</f>
        <v/>
      </c>
      <c r="C51" s="6" t="n"/>
      <c r="D51" s="8">
        <f>IF(C51="","",COUNTIF('2-Base Candidats'!X5:X85,C51))</f>
        <v/>
      </c>
      <c r="E51" s="8">
        <f>IF(C51="","",COUNTIFS('2-Base Candidats'!X5:X85,C51,'2-Base Candidats'!AA5:AA85,"&gt;0"))</f>
        <v/>
      </c>
      <c r="F51" s="8">
        <f>IF(C51="","",COUNTIFS('2-Base Candidats'!X5:X85,C51,'2-Base Candidats'!Z5:Z85,"Retenu"))</f>
        <v/>
      </c>
      <c r="G51" s="6" t="n"/>
      <c r="H51" s="8" t="n"/>
      <c r="I51" s="8" t="n"/>
      <c r="J51" s="8" t="n"/>
      <c r="K51" s="8" t="n"/>
    </row>
    <row r="52" ht="22" customHeight="1">
      <c r="B52" s="24">
        <f>IF(C52="","","SRC-"&amp;TEXT(COUNTA($C$5:C52),"000"))</f>
        <v/>
      </c>
      <c r="C52" s="10" t="n"/>
      <c r="D52" s="12">
        <f>IF(C52="","",COUNTIF('2-Base Candidats'!X5:X85,C52))</f>
        <v/>
      </c>
      <c r="E52" s="12">
        <f>IF(C52="","",COUNTIFS('2-Base Candidats'!X5:X85,C52,'2-Base Candidats'!AA5:AA85,"&gt;0"))</f>
        <v/>
      </c>
      <c r="F52" s="12">
        <f>IF(C52="","",COUNTIFS('2-Base Candidats'!X5:X85,C52,'2-Base Candidats'!Z5:Z85,"Retenu"))</f>
        <v/>
      </c>
      <c r="G52" s="10" t="n"/>
      <c r="H52" s="12" t="n"/>
      <c r="I52" s="12" t="n"/>
      <c r="J52" s="12" t="n"/>
      <c r="K52" s="12" t="n"/>
    </row>
    <row r="53" ht="22" customHeight="1">
      <c r="B53" s="25">
        <f>IF(C53="","","SRC-"&amp;TEXT(COUNTA($C$5:C53),"000"))</f>
        <v/>
      </c>
      <c r="C53" s="6" t="n"/>
      <c r="D53" s="8">
        <f>IF(C53="","",COUNTIF('2-Base Candidats'!X5:X85,C53))</f>
        <v/>
      </c>
      <c r="E53" s="8">
        <f>IF(C53="","",COUNTIFS('2-Base Candidats'!X5:X85,C53,'2-Base Candidats'!AA5:AA85,"&gt;0"))</f>
        <v/>
      </c>
      <c r="F53" s="8">
        <f>IF(C53="","",COUNTIFS('2-Base Candidats'!X5:X85,C53,'2-Base Candidats'!Z5:Z85,"Retenu"))</f>
        <v/>
      </c>
      <c r="G53" s="6" t="n"/>
      <c r="H53" s="8" t="n"/>
      <c r="I53" s="8" t="n"/>
      <c r="J53" s="8" t="n"/>
      <c r="K53" s="8" t="n"/>
    </row>
    <row r="54" ht="22" customHeight="1">
      <c r="B54" s="24">
        <f>IF(C54="","","SRC-"&amp;TEXT(COUNTA($C$5:C54),"000"))</f>
        <v/>
      </c>
      <c r="C54" s="10" t="n"/>
      <c r="D54" s="12">
        <f>IF(C54="","",COUNTIF('2-Base Candidats'!X5:X85,C54))</f>
        <v/>
      </c>
      <c r="E54" s="12">
        <f>IF(C54="","",COUNTIFS('2-Base Candidats'!X5:X85,C54,'2-Base Candidats'!AA5:AA85,"&gt;0"))</f>
        <v/>
      </c>
      <c r="F54" s="12">
        <f>IF(C54="","",COUNTIFS('2-Base Candidats'!X5:X85,C54,'2-Base Candidats'!Z5:Z85,"Retenu"))</f>
        <v/>
      </c>
      <c r="G54" s="10" t="n"/>
      <c r="H54" s="12" t="n"/>
      <c r="I54" s="12" t="n"/>
      <c r="J54" s="12" t="n"/>
      <c r="K54" s="12" t="n"/>
    </row>
    <row r="55" ht="22" customHeight="1">
      <c r="B55" s="25">
        <f>IF(C55="","","SRC-"&amp;TEXT(COUNTA($C$5:C55),"000"))</f>
        <v/>
      </c>
      <c r="C55" s="6" t="n"/>
      <c r="D55" s="8">
        <f>IF(C55="","",COUNTIF('2-Base Candidats'!X5:X85,C55))</f>
        <v/>
      </c>
      <c r="E55" s="8">
        <f>IF(C55="","",COUNTIFS('2-Base Candidats'!X5:X85,C55,'2-Base Candidats'!AA5:AA85,"&gt;0"))</f>
        <v/>
      </c>
      <c r="F55" s="8">
        <f>IF(C55="","",COUNTIFS('2-Base Candidats'!X5:X85,C55,'2-Base Candidats'!Z5:Z85,"Retenu"))</f>
        <v/>
      </c>
      <c r="G55" s="6" t="n"/>
      <c r="H55" s="8" t="n"/>
      <c r="I55" s="8" t="n"/>
      <c r="J55" s="8" t="n"/>
      <c r="K55" s="8" t="n"/>
    </row>
    <row r="56" ht="22" customHeight="1">
      <c r="B56" s="24">
        <f>IF(C56="","","SRC-"&amp;TEXT(COUNTA($C$5:C56),"000"))</f>
        <v/>
      </c>
      <c r="C56" s="10" t="n"/>
      <c r="D56" s="12">
        <f>IF(C56="","",COUNTIF('2-Base Candidats'!X5:X85,C56))</f>
        <v/>
      </c>
      <c r="E56" s="12">
        <f>IF(C56="","",COUNTIFS('2-Base Candidats'!X5:X85,C56,'2-Base Candidats'!AA5:AA85,"&gt;0"))</f>
        <v/>
      </c>
      <c r="F56" s="12">
        <f>IF(C56="","",COUNTIFS('2-Base Candidats'!X5:X85,C56,'2-Base Candidats'!Z5:Z85,"Retenu"))</f>
        <v/>
      </c>
      <c r="G56" s="10" t="n"/>
      <c r="H56" s="12" t="n"/>
      <c r="I56" s="12" t="n"/>
      <c r="J56" s="12" t="n"/>
      <c r="K56" s="12" t="n"/>
    </row>
    <row r="57" ht="22" customHeight="1">
      <c r="B57" s="25">
        <f>IF(C57="","","SRC-"&amp;TEXT(COUNTA($C$5:C57),"000"))</f>
        <v/>
      </c>
      <c r="C57" s="6" t="n"/>
      <c r="D57" s="8">
        <f>IF(C57="","",COUNTIF('2-Base Candidats'!X5:X85,C57))</f>
        <v/>
      </c>
      <c r="E57" s="8">
        <f>IF(C57="","",COUNTIFS('2-Base Candidats'!X5:X85,C57,'2-Base Candidats'!AA5:AA85,"&gt;0"))</f>
        <v/>
      </c>
      <c r="F57" s="8">
        <f>IF(C57="","",COUNTIFS('2-Base Candidats'!X5:X85,C57,'2-Base Candidats'!Z5:Z85,"Retenu"))</f>
        <v/>
      </c>
      <c r="G57" s="6" t="n"/>
      <c r="H57" s="8" t="n"/>
      <c r="I57" s="8" t="n"/>
      <c r="J57" s="8" t="n"/>
      <c r="K57" s="8" t="n"/>
    </row>
    <row r="58" ht="22" customHeight="1">
      <c r="B58" s="24">
        <f>IF(C58="","","SRC-"&amp;TEXT(COUNTA($C$5:C58),"000"))</f>
        <v/>
      </c>
      <c r="C58" s="10" t="n"/>
      <c r="D58" s="12">
        <f>IF(C58="","",COUNTIF('2-Base Candidats'!X5:X85,C58))</f>
        <v/>
      </c>
      <c r="E58" s="12">
        <f>IF(C58="","",COUNTIFS('2-Base Candidats'!X5:X85,C58,'2-Base Candidats'!AA5:AA85,"&gt;0"))</f>
        <v/>
      </c>
      <c r="F58" s="12">
        <f>IF(C58="","",COUNTIFS('2-Base Candidats'!X5:X85,C58,'2-Base Candidats'!Z5:Z85,"Retenu"))</f>
        <v/>
      </c>
      <c r="G58" s="10" t="n"/>
      <c r="H58" s="12" t="n"/>
      <c r="I58" s="12" t="n"/>
      <c r="J58" s="12" t="n"/>
      <c r="K58" s="12" t="n"/>
    </row>
    <row r="59" ht="22" customHeight="1">
      <c r="B59" s="25">
        <f>IF(C59="","","SRC-"&amp;TEXT(COUNTA($C$5:C59),"000"))</f>
        <v/>
      </c>
      <c r="C59" s="6" t="n"/>
      <c r="D59" s="8">
        <f>IF(C59="","",COUNTIF('2-Base Candidats'!X5:X85,C59))</f>
        <v/>
      </c>
      <c r="E59" s="8">
        <f>IF(C59="","",COUNTIFS('2-Base Candidats'!X5:X85,C59,'2-Base Candidats'!AA5:AA85,"&gt;0"))</f>
        <v/>
      </c>
      <c r="F59" s="8">
        <f>IF(C59="","",COUNTIFS('2-Base Candidats'!X5:X85,C59,'2-Base Candidats'!Z5:Z85,"Retenu"))</f>
        <v/>
      </c>
      <c r="G59" s="6" t="n"/>
      <c r="H59" s="8" t="n"/>
      <c r="I59" s="8" t="n"/>
      <c r="J59" s="8" t="n"/>
      <c r="K59" s="8" t="n"/>
    </row>
    <row r="60" ht="22" customHeight="1">
      <c r="B60" s="24">
        <f>IF(C60="","","SRC-"&amp;TEXT(COUNTA($C$5:C60),"000"))</f>
        <v/>
      </c>
      <c r="C60" s="10" t="n"/>
      <c r="D60" s="12">
        <f>IF(C60="","",COUNTIF('2-Base Candidats'!X5:X85,C60))</f>
        <v/>
      </c>
      <c r="E60" s="12">
        <f>IF(C60="","",COUNTIFS('2-Base Candidats'!X5:X85,C60,'2-Base Candidats'!AA5:AA85,"&gt;0"))</f>
        <v/>
      </c>
      <c r="F60" s="12">
        <f>IF(C60="","",COUNTIFS('2-Base Candidats'!X5:X85,C60,'2-Base Candidats'!Z5:Z85,"Retenu"))</f>
        <v/>
      </c>
      <c r="G60" s="10" t="n"/>
      <c r="H60" s="12" t="n"/>
      <c r="I60" s="12" t="n"/>
      <c r="J60" s="12" t="n"/>
      <c r="K60" s="12" t="n"/>
    </row>
    <row r="61" ht="22" customHeight="1">
      <c r="B61" s="25">
        <f>IF(C61="","","SRC-"&amp;TEXT(COUNTA($C$5:C61),"000"))</f>
        <v/>
      </c>
      <c r="C61" s="6" t="n"/>
      <c r="D61" s="8">
        <f>IF(C61="","",COUNTIF('2-Base Candidats'!X5:X85,C61))</f>
        <v/>
      </c>
      <c r="E61" s="8">
        <f>IF(C61="","",COUNTIFS('2-Base Candidats'!X5:X85,C61,'2-Base Candidats'!AA5:AA85,"&gt;0"))</f>
        <v/>
      </c>
      <c r="F61" s="8">
        <f>IF(C61="","",COUNTIFS('2-Base Candidats'!X5:X85,C61,'2-Base Candidats'!Z5:Z85,"Retenu"))</f>
        <v/>
      </c>
      <c r="G61" s="6" t="n"/>
      <c r="H61" s="8" t="n"/>
      <c r="I61" s="8" t="n"/>
      <c r="J61" s="8" t="n"/>
      <c r="K61" s="8" t="n"/>
    </row>
    <row r="62" ht="22" customHeight="1">
      <c r="B62" s="24">
        <f>IF(C62="","","SRC-"&amp;TEXT(COUNTA($C$5:C62),"000"))</f>
        <v/>
      </c>
      <c r="C62" s="10" t="n"/>
      <c r="D62" s="12">
        <f>IF(C62="","",COUNTIF('2-Base Candidats'!X5:X85,C62))</f>
        <v/>
      </c>
      <c r="E62" s="12">
        <f>IF(C62="","",COUNTIFS('2-Base Candidats'!X5:X85,C62,'2-Base Candidats'!AA5:AA85,"&gt;0"))</f>
        <v/>
      </c>
      <c r="F62" s="12">
        <f>IF(C62="","",COUNTIFS('2-Base Candidats'!X5:X85,C62,'2-Base Candidats'!Z5:Z85,"Retenu"))</f>
        <v/>
      </c>
      <c r="G62" s="10" t="n"/>
      <c r="H62" s="12" t="n"/>
      <c r="I62" s="12" t="n"/>
      <c r="J62" s="12" t="n"/>
      <c r="K62" s="12" t="n"/>
    </row>
    <row r="63" ht="22" customHeight="1">
      <c r="B63" s="25">
        <f>IF(C63="","","SRC-"&amp;TEXT(COUNTA($C$5:C63),"000"))</f>
        <v/>
      </c>
      <c r="C63" s="6" t="n"/>
      <c r="D63" s="8">
        <f>IF(C63="","",COUNTIF('2-Base Candidats'!X5:X85,C63))</f>
        <v/>
      </c>
      <c r="E63" s="8">
        <f>IF(C63="","",COUNTIFS('2-Base Candidats'!X5:X85,C63,'2-Base Candidats'!AA5:AA85,"&gt;0"))</f>
        <v/>
      </c>
      <c r="F63" s="8">
        <f>IF(C63="","",COUNTIFS('2-Base Candidats'!X5:X85,C63,'2-Base Candidats'!Z5:Z85,"Retenu"))</f>
        <v/>
      </c>
      <c r="G63" s="6" t="n"/>
      <c r="H63" s="8" t="n"/>
      <c r="I63" s="8" t="n"/>
      <c r="J63" s="8" t="n"/>
      <c r="K63" s="8" t="n"/>
    </row>
    <row r="64" ht="22" customHeight="1">
      <c r="B64" s="24">
        <f>IF(C64="","","SRC-"&amp;TEXT(COUNTA($C$5:C64),"000"))</f>
        <v/>
      </c>
      <c r="C64" s="10" t="n"/>
      <c r="D64" s="12">
        <f>IF(C64="","",COUNTIF('2-Base Candidats'!X5:X85,C64))</f>
        <v/>
      </c>
      <c r="E64" s="12">
        <f>IF(C64="","",COUNTIFS('2-Base Candidats'!X5:X85,C64,'2-Base Candidats'!AA5:AA85,"&gt;0"))</f>
        <v/>
      </c>
      <c r="F64" s="12">
        <f>IF(C64="","",COUNTIFS('2-Base Candidats'!X5:X85,C64,'2-Base Candidats'!Z5:Z85,"Retenu"))</f>
        <v/>
      </c>
      <c r="G64" s="10" t="n"/>
      <c r="H64" s="12" t="n"/>
      <c r="I64" s="12" t="n"/>
      <c r="J64" s="12" t="n"/>
      <c r="K64" s="12" t="n"/>
    </row>
    <row r="65" ht="22" customHeight="1">
      <c r="B65" s="25">
        <f>IF(C65="","","SRC-"&amp;TEXT(COUNTA($C$5:C65),"000"))</f>
        <v/>
      </c>
      <c r="C65" s="6" t="n"/>
      <c r="D65" s="8">
        <f>IF(C65="","",COUNTIF('2-Base Candidats'!X5:X85,C65))</f>
        <v/>
      </c>
      <c r="E65" s="8">
        <f>IF(C65="","",COUNTIFS('2-Base Candidats'!X5:X85,C65,'2-Base Candidats'!AA5:AA85,"&gt;0"))</f>
        <v/>
      </c>
      <c r="F65" s="8">
        <f>IF(C65="","",COUNTIFS('2-Base Candidats'!X5:X85,C65,'2-Base Candidats'!Z5:Z85,"Retenu"))</f>
        <v/>
      </c>
      <c r="G65" s="6" t="n"/>
      <c r="H65" s="8" t="n"/>
      <c r="I65" s="8" t="n"/>
      <c r="J65" s="8" t="n"/>
      <c r="K65" s="8" t="n"/>
    </row>
    <row r="66" ht="22" customHeight="1">
      <c r="B66" s="24">
        <f>IF(C66="","","SRC-"&amp;TEXT(COUNTA($C$5:C66),"000"))</f>
        <v/>
      </c>
      <c r="C66" s="10" t="n"/>
      <c r="D66" s="12">
        <f>IF(C66="","",COUNTIF('2-Base Candidats'!X5:X85,C66))</f>
        <v/>
      </c>
      <c r="E66" s="12">
        <f>IF(C66="","",COUNTIFS('2-Base Candidats'!X5:X85,C66,'2-Base Candidats'!AA5:AA85,"&gt;0"))</f>
        <v/>
      </c>
      <c r="F66" s="12">
        <f>IF(C66="","",COUNTIFS('2-Base Candidats'!X5:X85,C66,'2-Base Candidats'!Z5:Z85,"Retenu"))</f>
        <v/>
      </c>
      <c r="G66" s="10" t="n"/>
      <c r="H66" s="12" t="n"/>
      <c r="I66" s="12" t="n"/>
      <c r="J66" s="12" t="n"/>
      <c r="K66" s="12" t="n"/>
    </row>
    <row r="67" ht="22" customHeight="1">
      <c r="B67" s="25">
        <f>IF(C67="","","SRC-"&amp;TEXT(COUNTA($C$5:C67),"000"))</f>
        <v/>
      </c>
      <c r="C67" s="6" t="n"/>
      <c r="D67" s="8">
        <f>IF(C67="","",COUNTIF('2-Base Candidats'!X5:X85,C67))</f>
        <v/>
      </c>
      <c r="E67" s="8">
        <f>IF(C67="","",COUNTIFS('2-Base Candidats'!X5:X85,C67,'2-Base Candidats'!AA5:AA85,"&gt;0"))</f>
        <v/>
      </c>
      <c r="F67" s="8">
        <f>IF(C67="","",COUNTIFS('2-Base Candidats'!X5:X85,C67,'2-Base Candidats'!Z5:Z85,"Retenu"))</f>
        <v/>
      </c>
      <c r="G67" s="6" t="n"/>
      <c r="H67" s="8" t="n"/>
      <c r="I67" s="8" t="n"/>
      <c r="J67" s="8" t="n"/>
      <c r="K67" s="8" t="n"/>
    </row>
    <row r="68" ht="22" customHeight="1">
      <c r="B68" s="24">
        <f>IF(C68="","","SRC-"&amp;TEXT(COUNTA($C$5:C68),"000"))</f>
        <v/>
      </c>
      <c r="C68" s="10" t="n"/>
      <c r="D68" s="12">
        <f>IF(C68="","",COUNTIF('2-Base Candidats'!X5:X85,C68))</f>
        <v/>
      </c>
      <c r="E68" s="12">
        <f>IF(C68="","",COUNTIFS('2-Base Candidats'!X5:X85,C68,'2-Base Candidats'!AA5:AA85,"&gt;0"))</f>
        <v/>
      </c>
      <c r="F68" s="12">
        <f>IF(C68="","",COUNTIFS('2-Base Candidats'!X5:X85,C68,'2-Base Candidats'!Z5:Z85,"Retenu"))</f>
        <v/>
      </c>
      <c r="G68" s="10" t="n"/>
      <c r="H68" s="12" t="n"/>
      <c r="I68" s="12" t="n"/>
      <c r="J68" s="12" t="n"/>
      <c r="K68" s="12" t="n"/>
    </row>
    <row r="69" ht="22" customHeight="1">
      <c r="B69" s="25">
        <f>IF(C69="","","SRC-"&amp;TEXT(COUNTA($C$5:C69),"000"))</f>
        <v/>
      </c>
      <c r="C69" s="6" t="n"/>
      <c r="D69" s="8">
        <f>IF(C69="","",COUNTIF('2-Base Candidats'!X5:X85,C69))</f>
        <v/>
      </c>
      <c r="E69" s="8">
        <f>IF(C69="","",COUNTIFS('2-Base Candidats'!X5:X85,C69,'2-Base Candidats'!AA5:AA85,"&gt;0"))</f>
        <v/>
      </c>
      <c r="F69" s="8">
        <f>IF(C69="","",COUNTIFS('2-Base Candidats'!X5:X85,C69,'2-Base Candidats'!Z5:Z85,"Retenu"))</f>
        <v/>
      </c>
      <c r="G69" s="6" t="n"/>
      <c r="H69" s="8" t="n"/>
      <c r="I69" s="8" t="n"/>
      <c r="J69" s="8" t="n"/>
      <c r="K69" s="8" t="n"/>
    </row>
    <row r="70" ht="22" customHeight="1">
      <c r="B70" s="24">
        <f>IF(C70="","","SRC-"&amp;TEXT(COUNTA($C$5:C70),"000"))</f>
        <v/>
      </c>
      <c r="C70" s="10" t="n"/>
      <c r="D70" s="12">
        <f>IF(C70="","",COUNTIF('2-Base Candidats'!X5:X85,C70))</f>
        <v/>
      </c>
      <c r="E70" s="12">
        <f>IF(C70="","",COUNTIFS('2-Base Candidats'!X5:X85,C70,'2-Base Candidats'!AA5:AA85,"&gt;0"))</f>
        <v/>
      </c>
      <c r="F70" s="12">
        <f>IF(C70="","",COUNTIFS('2-Base Candidats'!X5:X85,C70,'2-Base Candidats'!Z5:Z85,"Retenu"))</f>
        <v/>
      </c>
      <c r="G70" s="10" t="n"/>
      <c r="H70" s="12" t="n"/>
      <c r="I70" s="12" t="n"/>
      <c r="J70" s="12" t="n"/>
      <c r="K70" s="12" t="n"/>
    </row>
    <row r="71" ht="22" customHeight="1">
      <c r="B71" s="25">
        <f>IF(C71="","","SRC-"&amp;TEXT(COUNTA($C$5:C71),"000"))</f>
        <v/>
      </c>
      <c r="C71" s="6" t="n"/>
      <c r="D71" s="8">
        <f>IF(C71="","",COUNTIF('2-Base Candidats'!X5:X85,C71))</f>
        <v/>
      </c>
      <c r="E71" s="8">
        <f>IF(C71="","",COUNTIFS('2-Base Candidats'!X5:X85,C71,'2-Base Candidats'!AA5:AA85,"&gt;0"))</f>
        <v/>
      </c>
      <c r="F71" s="8">
        <f>IF(C71="","",COUNTIFS('2-Base Candidats'!X5:X85,C71,'2-Base Candidats'!Z5:Z85,"Retenu"))</f>
        <v/>
      </c>
      <c r="G71" s="6" t="n"/>
      <c r="H71" s="8" t="n"/>
      <c r="I71" s="8" t="n"/>
      <c r="J71" s="8" t="n"/>
      <c r="K71" s="8" t="n"/>
    </row>
    <row r="72" ht="22" customHeight="1">
      <c r="B72" s="24">
        <f>IF(C72="","","SRC-"&amp;TEXT(COUNTA($C$5:C72),"000"))</f>
        <v/>
      </c>
      <c r="C72" s="10" t="n"/>
      <c r="D72" s="12">
        <f>IF(C72="","",COUNTIF('2-Base Candidats'!X5:X85,C72))</f>
        <v/>
      </c>
      <c r="E72" s="12">
        <f>IF(C72="","",COUNTIFS('2-Base Candidats'!X5:X85,C72,'2-Base Candidats'!AA5:AA85,"&gt;0"))</f>
        <v/>
      </c>
      <c r="F72" s="12">
        <f>IF(C72="","",COUNTIFS('2-Base Candidats'!X5:X85,C72,'2-Base Candidats'!Z5:Z85,"Retenu"))</f>
        <v/>
      </c>
      <c r="G72" s="10" t="n"/>
      <c r="H72" s="12" t="n"/>
      <c r="I72" s="12" t="n"/>
      <c r="J72" s="12" t="n"/>
      <c r="K72" s="12" t="n"/>
    </row>
    <row r="73" ht="22" customHeight="1">
      <c r="B73" s="25">
        <f>IF(C73="","","SRC-"&amp;TEXT(COUNTA($C$5:C73),"000"))</f>
        <v/>
      </c>
      <c r="C73" s="6" t="n"/>
      <c r="D73" s="8">
        <f>IF(C73="","",COUNTIF('2-Base Candidats'!X5:X85,C73))</f>
        <v/>
      </c>
      <c r="E73" s="8">
        <f>IF(C73="","",COUNTIFS('2-Base Candidats'!X5:X85,C73,'2-Base Candidats'!AA5:AA85,"&gt;0"))</f>
        <v/>
      </c>
      <c r="F73" s="8">
        <f>IF(C73="","",COUNTIFS('2-Base Candidats'!X5:X85,C73,'2-Base Candidats'!Z5:Z85,"Retenu"))</f>
        <v/>
      </c>
      <c r="G73" s="6" t="n"/>
      <c r="H73" s="8" t="n"/>
      <c r="I73" s="8" t="n"/>
      <c r="J73" s="8" t="n"/>
      <c r="K73" s="8" t="n"/>
    </row>
    <row r="74" ht="22" customHeight="1">
      <c r="B74" s="24">
        <f>IF(C74="","","SRC-"&amp;TEXT(COUNTA($C$5:C74),"000"))</f>
        <v/>
      </c>
      <c r="C74" s="10" t="n"/>
      <c r="D74" s="12">
        <f>IF(C74="","",COUNTIF('2-Base Candidats'!X5:X85,C74))</f>
        <v/>
      </c>
      <c r="E74" s="12">
        <f>IF(C74="","",COUNTIFS('2-Base Candidats'!X5:X85,C74,'2-Base Candidats'!AA5:AA85,"&gt;0"))</f>
        <v/>
      </c>
      <c r="F74" s="12">
        <f>IF(C74="","",COUNTIFS('2-Base Candidats'!X5:X85,C74,'2-Base Candidats'!Z5:Z85,"Retenu"))</f>
        <v/>
      </c>
      <c r="G74" s="10" t="n"/>
      <c r="H74" s="12" t="n"/>
      <c r="I74" s="12" t="n"/>
      <c r="J74" s="12" t="n"/>
      <c r="K74" s="12" t="n"/>
    </row>
    <row r="75" ht="22" customHeight="1">
      <c r="B75" s="25">
        <f>IF(C75="","","SRC-"&amp;TEXT(COUNTA($C$5:C75),"000"))</f>
        <v/>
      </c>
      <c r="C75" s="6" t="n"/>
      <c r="D75" s="8">
        <f>IF(C75="","",COUNTIF('2-Base Candidats'!X5:X85,C75))</f>
        <v/>
      </c>
      <c r="E75" s="8">
        <f>IF(C75="","",COUNTIFS('2-Base Candidats'!X5:X85,C75,'2-Base Candidats'!AA5:AA85,"&gt;0"))</f>
        <v/>
      </c>
      <c r="F75" s="8">
        <f>IF(C75="","",COUNTIFS('2-Base Candidats'!X5:X85,C75,'2-Base Candidats'!Z5:Z85,"Retenu"))</f>
        <v/>
      </c>
      <c r="G75" s="6" t="n"/>
      <c r="H75" s="8" t="n"/>
      <c r="I75" s="8" t="n"/>
      <c r="J75" s="8" t="n"/>
      <c r="K75" s="8" t="n"/>
    </row>
    <row r="76" ht="22" customHeight="1">
      <c r="B76" s="24">
        <f>IF(C76="","","SRC-"&amp;TEXT(COUNTA($C$5:C76),"000"))</f>
        <v/>
      </c>
      <c r="C76" s="10" t="n"/>
      <c r="D76" s="12">
        <f>IF(C76="","",COUNTIF('2-Base Candidats'!X5:X85,C76))</f>
        <v/>
      </c>
      <c r="E76" s="12">
        <f>IF(C76="","",COUNTIFS('2-Base Candidats'!X5:X85,C76,'2-Base Candidats'!AA5:AA85,"&gt;0"))</f>
        <v/>
      </c>
      <c r="F76" s="12">
        <f>IF(C76="","",COUNTIFS('2-Base Candidats'!X5:X85,C76,'2-Base Candidats'!Z5:Z85,"Retenu"))</f>
        <v/>
      </c>
      <c r="G76" s="10" t="n"/>
      <c r="H76" s="12" t="n"/>
      <c r="I76" s="12" t="n"/>
      <c r="J76" s="12" t="n"/>
      <c r="K76" s="12" t="n"/>
    </row>
    <row r="77" ht="22" customHeight="1">
      <c r="B77" s="25">
        <f>IF(C77="","","SRC-"&amp;TEXT(COUNTA($C$5:C77),"000"))</f>
        <v/>
      </c>
      <c r="C77" s="6" t="n"/>
      <c r="D77" s="8">
        <f>IF(C77="","",COUNTIF('2-Base Candidats'!X5:X85,C77))</f>
        <v/>
      </c>
      <c r="E77" s="8">
        <f>IF(C77="","",COUNTIFS('2-Base Candidats'!X5:X85,C77,'2-Base Candidats'!AA5:AA85,"&gt;0"))</f>
        <v/>
      </c>
      <c r="F77" s="8">
        <f>IF(C77="","",COUNTIFS('2-Base Candidats'!X5:X85,C77,'2-Base Candidats'!Z5:Z85,"Retenu"))</f>
        <v/>
      </c>
      <c r="G77" s="6" t="n"/>
      <c r="H77" s="8" t="n"/>
      <c r="I77" s="8" t="n"/>
      <c r="J77" s="8" t="n"/>
      <c r="K77" s="8" t="n"/>
    </row>
    <row r="78" ht="22" customHeight="1">
      <c r="B78" s="24">
        <f>IF(C78="","","SRC-"&amp;TEXT(COUNTA($C$5:C78),"000"))</f>
        <v/>
      </c>
      <c r="C78" s="10" t="n"/>
      <c r="D78" s="12">
        <f>IF(C78="","",COUNTIF('2-Base Candidats'!X5:X85,C78))</f>
        <v/>
      </c>
      <c r="E78" s="12">
        <f>IF(C78="","",COUNTIFS('2-Base Candidats'!X5:X85,C78,'2-Base Candidats'!AA5:AA85,"&gt;0"))</f>
        <v/>
      </c>
      <c r="F78" s="12">
        <f>IF(C78="","",COUNTIFS('2-Base Candidats'!X5:X85,C78,'2-Base Candidats'!Z5:Z85,"Retenu"))</f>
        <v/>
      </c>
      <c r="G78" s="10" t="n"/>
      <c r="H78" s="12" t="n"/>
      <c r="I78" s="12" t="n"/>
      <c r="J78" s="12" t="n"/>
      <c r="K78" s="12" t="n"/>
    </row>
    <row r="79" ht="22" customHeight="1">
      <c r="B79" s="25">
        <f>IF(C79="","","SRC-"&amp;TEXT(COUNTA($C$5:C79),"000"))</f>
        <v/>
      </c>
      <c r="C79" s="6" t="n"/>
      <c r="D79" s="8">
        <f>IF(C79="","",COUNTIF('2-Base Candidats'!X5:X85,C79))</f>
        <v/>
      </c>
      <c r="E79" s="8">
        <f>IF(C79="","",COUNTIFS('2-Base Candidats'!X5:X85,C79,'2-Base Candidats'!AA5:AA85,"&gt;0"))</f>
        <v/>
      </c>
      <c r="F79" s="8">
        <f>IF(C79="","",COUNTIFS('2-Base Candidats'!X5:X85,C79,'2-Base Candidats'!Z5:Z85,"Retenu"))</f>
        <v/>
      </c>
      <c r="G79" s="6" t="n"/>
      <c r="H79" s="8" t="n"/>
      <c r="I79" s="8" t="n"/>
      <c r="J79" s="8" t="n"/>
      <c r="K79" s="8" t="n"/>
    </row>
    <row r="80" ht="22" customHeight="1">
      <c r="B80" s="24">
        <f>IF(C80="","","SRC-"&amp;TEXT(COUNTA($C$5:C80),"000"))</f>
        <v/>
      </c>
      <c r="C80" s="10" t="n"/>
      <c r="D80" s="12">
        <f>IF(C80="","",COUNTIF('2-Base Candidats'!X5:X85,C80))</f>
        <v/>
      </c>
      <c r="E80" s="12">
        <f>IF(C80="","",COUNTIFS('2-Base Candidats'!X5:X85,C80,'2-Base Candidats'!AA5:AA85,"&gt;0"))</f>
        <v/>
      </c>
      <c r="F80" s="12">
        <f>IF(C80="","",COUNTIFS('2-Base Candidats'!X5:X85,C80,'2-Base Candidats'!Z5:Z85,"Retenu"))</f>
        <v/>
      </c>
      <c r="G80" s="10" t="n"/>
      <c r="H80" s="12" t="n"/>
      <c r="I80" s="12" t="n"/>
      <c r="J80" s="12" t="n"/>
      <c r="K80" s="12" t="n"/>
    </row>
    <row r="81" ht="22" customHeight="1">
      <c r="B81" s="25">
        <f>IF(C81="","","SRC-"&amp;TEXT(COUNTA($C$5:C81),"000"))</f>
        <v/>
      </c>
      <c r="C81" s="6" t="n"/>
      <c r="D81" s="8">
        <f>IF(C81="","",COUNTIF('2-Base Candidats'!X5:X85,C81))</f>
        <v/>
      </c>
      <c r="E81" s="8">
        <f>IF(C81="","",COUNTIFS('2-Base Candidats'!X5:X85,C81,'2-Base Candidats'!AA5:AA85,"&gt;0"))</f>
        <v/>
      </c>
      <c r="F81" s="8">
        <f>IF(C81="","",COUNTIFS('2-Base Candidats'!X5:X85,C81,'2-Base Candidats'!Z5:Z85,"Retenu"))</f>
        <v/>
      </c>
      <c r="G81" s="6" t="n"/>
      <c r="H81" s="8" t="n"/>
      <c r="I81" s="8" t="n"/>
      <c r="J81" s="8" t="n"/>
      <c r="K81" s="8" t="n"/>
    </row>
    <row r="82" ht="22" customHeight="1">
      <c r="B82" s="24">
        <f>IF(C82="","","SRC-"&amp;TEXT(COUNTA($C$5:C82),"000"))</f>
        <v/>
      </c>
      <c r="C82" s="10" t="n"/>
      <c r="D82" s="12">
        <f>IF(C82="","",COUNTIF('2-Base Candidats'!X5:X85,C82))</f>
        <v/>
      </c>
      <c r="E82" s="12">
        <f>IF(C82="","",COUNTIFS('2-Base Candidats'!X5:X85,C82,'2-Base Candidats'!AA5:AA85,"&gt;0"))</f>
        <v/>
      </c>
      <c r="F82" s="12">
        <f>IF(C82="","",COUNTIFS('2-Base Candidats'!X5:X85,C82,'2-Base Candidats'!Z5:Z85,"Retenu"))</f>
        <v/>
      </c>
      <c r="G82" s="10" t="n"/>
      <c r="H82" s="12" t="n"/>
      <c r="I82" s="12" t="n"/>
      <c r="J82" s="12" t="n"/>
      <c r="K82" s="12" t="n"/>
    </row>
    <row r="83" ht="22" customHeight="1">
      <c r="B83" s="25">
        <f>IF(C83="","","SRC-"&amp;TEXT(COUNTA($C$5:C83),"000"))</f>
        <v/>
      </c>
      <c r="C83" s="6" t="n"/>
      <c r="D83" s="8">
        <f>IF(C83="","",COUNTIF('2-Base Candidats'!X5:X85,C83))</f>
        <v/>
      </c>
      <c r="E83" s="8">
        <f>IF(C83="","",COUNTIFS('2-Base Candidats'!X5:X85,C83,'2-Base Candidats'!AA5:AA85,"&gt;0"))</f>
        <v/>
      </c>
      <c r="F83" s="8">
        <f>IF(C83="","",COUNTIFS('2-Base Candidats'!X5:X85,C83,'2-Base Candidats'!Z5:Z85,"Retenu"))</f>
        <v/>
      </c>
      <c r="G83" s="6" t="n"/>
      <c r="H83" s="8" t="n"/>
      <c r="I83" s="8" t="n"/>
      <c r="J83" s="8" t="n"/>
      <c r="K83" s="8" t="n"/>
    </row>
    <row r="84" ht="22" customHeight="1">
      <c r="B84" s="24">
        <f>IF(C84="","","SRC-"&amp;TEXT(COUNTA($C$5:C84),"000"))</f>
        <v/>
      </c>
      <c r="C84" s="10" t="n"/>
      <c r="D84" s="12">
        <f>IF(C84="","",COUNTIF('2-Base Candidats'!X5:X85,C84))</f>
        <v/>
      </c>
      <c r="E84" s="12">
        <f>IF(C84="","",COUNTIFS('2-Base Candidats'!X5:X85,C84,'2-Base Candidats'!AA5:AA85,"&gt;0"))</f>
        <v/>
      </c>
      <c r="F84" s="12">
        <f>IF(C84="","",COUNTIFS('2-Base Candidats'!X5:X85,C84,'2-Base Candidats'!Z5:Z85,"Retenu"))</f>
        <v/>
      </c>
      <c r="G84" s="10" t="n"/>
      <c r="H84" s="12" t="n"/>
      <c r="I84" s="12" t="n"/>
      <c r="J84" s="12" t="n"/>
      <c r="K84" s="12" t="n"/>
    </row>
    <row r="85" ht="22" customHeight="1">
      <c r="B85" s="25">
        <f>IF(C85="","","SRC-"&amp;TEXT(COUNTA($C$5:C85),"000"))</f>
        <v/>
      </c>
      <c r="C85" s="6" t="n"/>
      <c r="D85" s="8">
        <f>IF(C85="","",COUNTIF('2-Base Candidats'!X5:X85,C85))</f>
        <v/>
      </c>
      <c r="E85" s="8">
        <f>IF(C85="","",COUNTIFS('2-Base Candidats'!X5:X85,C85,'2-Base Candidats'!AA5:AA85,"&gt;0"))</f>
        <v/>
      </c>
      <c r="F85" s="8">
        <f>IF(C85="","",COUNTIFS('2-Base Candidats'!X5:X85,C85,'2-Base Candidats'!Z5:Z85,"Retenu"))</f>
        <v/>
      </c>
      <c r="G85" s="6" t="n"/>
      <c r="H85" s="8" t="n"/>
      <c r="I85" s="8" t="n"/>
      <c r="J85" s="8" t="n"/>
      <c r="K85" s="8" t="n"/>
    </row>
    <row r="86" ht="22" customHeight="1">
      <c r="B86" s="24">
        <f>IF(C86="","","SRC-"&amp;TEXT(COUNTA($C$5:C86),"000"))</f>
        <v/>
      </c>
      <c r="C86" s="10" t="n"/>
      <c r="D86" s="12">
        <f>IF(C86="","",COUNTIF('2-Base Candidats'!X5:X85,C86))</f>
        <v/>
      </c>
      <c r="E86" s="12">
        <f>IF(C86="","",COUNTIFS('2-Base Candidats'!X5:X85,C86,'2-Base Candidats'!AA5:AA85,"&gt;0"))</f>
        <v/>
      </c>
      <c r="F86" s="12">
        <f>IF(C86="","",COUNTIFS('2-Base Candidats'!X5:X85,C86,'2-Base Candidats'!Z5:Z85,"Retenu"))</f>
        <v/>
      </c>
      <c r="G86" s="10" t="n"/>
      <c r="H86" s="12" t="n"/>
      <c r="I86" s="12" t="n"/>
      <c r="J86" s="12" t="n"/>
      <c r="K86" s="12" t="n"/>
    </row>
    <row r="87" ht="22" customHeight="1">
      <c r="B87" s="25">
        <f>IF(C87="","","SRC-"&amp;TEXT(COUNTA($C$5:C87),"000"))</f>
        <v/>
      </c>
      <c r="C87" s="6" t="n"/>
      <c r="D87" s="8">
        <f>IF(C87="","",COUNTIF('2-Base Candidats'!X5:X85,C87))</f>
        <v/>
      </c>
      <c r="E87" s="8">
        <f>IF(C87="","",COUNTIFS('2-Base Candidats'!X5:X85,C87,'2-Base Candidats'!AA5:AA85,"&gt;0"))</f>
        <v/>
      </c>
      <c r="F87" s="8">
        <f>IF(C87="","",COUNTIFS('2-Base Candidats'!X5:X85,C87,'2-Base Candidats'!Z5:Z85,"Retenu"))</f>
        <v/>
      </c>
      <c r="G87" s="6" t="n"/>
      <c r="H87" s="8" t="n"/>
      <c r="I87" s="8" t="n"/>
      <c r="J87" s="8" t="n"/>
      <c r="K87" s="8" t="n"/>
    </row>
    <row r="88" ht="22" customHeight="1">
      <c r="B88" s="24">
        <f>IF(C88="","","SRC-"&amp;TEXT(COUNTA($C$5:C88),"000"))</f>
        <v/>
      </c>
      <c r="C88" s="10" t="n"/>
      <c r="D88" s="12">
        <f>IF(C88="","",COUNTIF('2-Base Candidats'!X5:X85,C88))</f>
        <v/>
      </c>
      <c r="E88" s="12">
        <f>IF(C88="","",COUNTIFS('2-Base Candidats'!X5:X85,C88,'2-Base Candidats'!AA5:AA85,"&gt;0"))</f>
        <v/>
      </c>
      <c r="F88" s="12">
        <f>IF(C88="","",COUNTIFS('2-Base Candidats'!X5:X85,C88,'2-Base Candidats'!Z5:Z85,"Retenu"))</f>
        <v/>
      </c>
      <c r="G88" s="10" t="n"/>
      <c r="H88" s="12" t="n"/>
      <c r="I88" s="12" t="n"/>
      <c r="J88" s="12" t="n"/>
      <c r="K88" s="12" t="n"/>
    </row>
    <row r="89">
      <c r="D89" s="55">
        <f>IF(C89="","",COUNTIF('2-Base Candidats'!X5:X85,C89))</f>
        <v/>
      </c>
      <c r="E89" s="55">
        <f>IF(C89="","",COUNTIFS('2-Base Candidats'!X5:X85,C89,'2-Base Candidats'!AA5:AA85,"&gt;0"))</f>
        <v/>
      </c>
      <c r="F89" s="55">
        <f>IF(C89="","",COUNTIFS('2-Base Candidats'!X5:X85,C89,'2-Base Candidats'!Z5:Z85,"Retenu"))</f>
        <v/>
      </c>
    </row>
    <row r="90" ht="26" customHeight="1">
      <c r="B90" s="14" t="inlineStr">
        <is>
          <t>TOTAL</t>
        </is>
      </c>
      <c r="C90" s="14" t="n"/>
      <c r="D90" s="15">
        <f>IF(C90="","",COUNTIF('2-Base Candidats'!X5:X85,C90))</f>
        <v/>
      </c>
      <c r="E90" s="15">
        <f>IF(C90="","",COUNTIFS('2-Base Candidats'!X5:X85,C90,'2-Base Candidats'!AA5:AA85,"&gt;0"))</f>
        <v/>
      </c>
      <c r="F90" s="15">
        <f>IF(C90="","",COUNTIFS('2-Base Candidats'!X5:X85,C90,'2-Base Candidats'!Z5:Z85,"Retenu"))</f>
        <v/>
      </c>
      <c r="G90" s="14" t="n"/>
      <c r="H90" s="15">
        <f>SUM(H5:H88)</f>
        <v/>
      </c>
      <c r="I90" s="14" t="n"/>
      <c r="J90" s="14" t="n"/>
      <c r="K90" s="14" t="n"/>
    </row>
    <row r="91">
      <c r="D91" s="55">
        <f>IF(C91="","",COUNTIF('2-Base Candidats'!X5:X85,C91))</f>
        <v/>
      </c>
      <c r="E91" s="55">
        <f>IF(C91="","",COUNTIFS('2-Base Candidats'!X5:X85,C91,'2-Base Candidats'!AA5:AA85,"&gt;0"))</f>
        <v/>
      </c>
      <c r="F91" s="55">
        <f>IF(C91="","",COUNTIFS('2-Base Candidats'!X5:X85,C91,'2-Base Candidats'!Z5:Z85,"Retenu"))</f>
        <v/>
      </c>
    </row>
    <row r="92">
      <c r="B92" s="56">
        <f>IF(C92="","",COUNTIFS('2-Base Candidats'!X5:X85,C92,'2-Base Candidats'!Z5:Z85,"Retenu"))</f>
        <v/>
      </c>
    </row>
    <row r="93" ht="22" customHeight="1">
      <c r="B93" s="57">
        <f>IF(C93="","",COUNTIFS('2-Base Candidats'!X5:X85,C93,'2-Base Candidats'!Z5:Z85,"Retenu"))</f>
        <v/>
      </c>
      <c r="G93" s="17">
        <f>SUM(D5:D88)</f>
        <v/>
      </c>
    </row>
    <row r="94" ht="22" customHeight="1">
      <c r="B94" s="58">
        <f>IF(C94="","",COUNTIFS('2-Base Candidats'!X5:X85,C94,'2-Base Candidats'!Z5:Z85,"Retenu"))</f>
        <v/>
      </c>
      <c r="G94" s="18">
        <f>SUM(F5:F88)</f>
        <v/>
      </c>
    </row>
    <row r="95" ht="22" customHeight="1">
      <c r="B95" s="57">
        <f>IF(C95="","",COUNTIFS('2-Base Candidats'!X5:X85,C95,'2-Base Candidats'!Z5:Z85,"Retenu"))</f>
        <v/>
      </c>
      <c r="G95" s="19">
        <f>SUM(H5:H88)</f>
        <v/>
      </c>
    </row>
    <row r="96">
      <c r="D96" s="55">
        <f>IF(C96="","",COUNTIF('2-Base Candidats'!X5:X85,C96))</f>
        <v/>
      </c>
      <c r="E96" s="55">
        <f>IF(C96="","",COUNTIFS('2-Base Candidats'!X5:X85,C96,'2-Base Candidats'!AA5:AA85,"&gt;0"))</f>
        <v/>
      </c>
      <c r="F96" s="55">
        <f>IF(C96="","",COUNTIFS('2-Base Candidats'!X5:X85,C96,'2-Base Candidats'!Z5:Z85,"Retenu"))</f>
        <v/>
      </c>
    </row>
    <row r="97">
      <c r="D97" s="55">
        <f>IF(C97="","",COUNTIF('2-Base Candidats'!X5:X85,C97))</f>
        <v/>
      </c>
      <c r="E97" s="55">
        <f>IF(C97="","",COUNTIFS('2-Base Candidats'!X5:X85,C97,'2-Base Candidats'!AA5:AA85,"&gt;0"))</f>
        <v/>
      </c>
      <c r="F97" s="55">
        <f>IF(C97="","",COUNTIFS('2-Base Candidats'!X5:X85,C97,'2-Base Candidats'!Z5:Z85,"Retenu"))</f>
        <v/>
      </c>
    </row>
    <row r="98" ht="26" customHeight="1">
      <c r="B98" s="59">
        <f>IF(C98="","",COUNTIFS('2-Base Candidats'!X5:X85,C98,'2-Base Candidats'!Z5:Z85,"Retenu"))</f>
        <v/>
      </c>
    </row>
    <row r="99" ht="20" customHeight="1">
      <c r="B99" s="60">
        <f>IF(C99="","",COUNTIFS('2-Base Candidats'!X5:X85,C99,'2-Base Candidats'!Z5:Z85,"Retenu"))</f>
        <v/>
      </c>
    </row>
    <row r="100" ht="20" customHeight="1">
      <c r="B100" s="60">
        <f>IF(C100="","",COUNTIFS('2-Base Candidats'!X5:X85,C100,'2-Base Candidats'!Z5:Z85,"Retenu"))</f>
        <v/>
      </c>
    </row>
  </sheetData>
  <autoFilter ref="B4:K88"/>
  <mergeCells count="9">
    <mergeCell ref="B99:K99"/>
    <mergeCell ref="B98:J98"/>
    <mergeCell ref="B95:F95"/>
    <mergeCell ref="B92:H92"/>
    <mergeCell ref="B100:K100"/>
    <mergeCell ref="B94:F94"/>
    <mergeCell ref="B2:K2"/>
    <mergeCell ref="B93:F93"/>
    <mergeCell ref="B3:K3"/>
  </mergeCells>
  <conditionalFormatting sqref="B9:B88">
    <cfRule type="expression" priority="1" dxfId="3">
      <formula>AND($C9="",$C8&lt;&gt;"")</formula>
    </cfRule>
  </conditionalFormatting>
  <conditionalFormatting sqref="C9:C88">
    <cfRule type="expression" priority="2" dxfId="3">
      <formula>AND($C9="",$C8&lt;&gt;"")</formula>
    </cfRule>
  </conditionalFormatting>
  <conditionalFormatting sqref="D9:D88">
    <cfRule type="expression" priority="3" dxfId="3">
      <formula>AND($C9="",$C8&lt;&gt;"")</formula>
    </cfRule>
  </conditionalFormatting>
  <conditionalFormatting sqref="E9:E88">
    <cfRule type="expression" priority="4" dxfId="3">
      <formula>AND($C9="",$C8&lt;&gt;"")</formula>
    </cfRule>
  </conditionalFormatting>
  <conditionalFormatting sqref="F9:F88">
    <cfRule type="expression" priority="5" dxfId="3">
      <formula>AND($C9="",$C8&lt;&gt;"")</formula>
    </cfRule>
  </conditionalFormatting>
  <conditionalFormatting sqref="G9:G88">
    <cfRule type="expression" priority="6" dxfId="3">
      <formula>AND($C9="",$C8&lt;&gt;"")</formula>
    </cfRule>
  </conditionalFormatting>
  <conditionalFormatting sqref="H9:H88">
    <cfRule type="expression" priority="7" dxfId="3">
      <formula>AND($C9="",$C8&lt;&gt;"")</formula>
    </cfRule>
  </conditionalFormatting>
  <conditionalFormatting sqref="I9:I88">
    <cfRule type="expression" priority="8" dxfId="3">
      <formula>AND($C9="",$C8&lt;&gt;"")</formula>
    </cfRule>
  </conditionalFormatting>
  <conditionalFormatting sqref="J9:J88">
    <cfRule type="expression" priority="9" dxfId="3">
      <formula>AND($C9="",$C8&lt;&gt;"")</formula>
    </cfRule>
  </conditionalFormatting>
  <conditionalFormatting sqref="K9:K88">
    <cfRule type="expression" priority="10" dxfId="3">
      <formula>AND($C9="",$C8&lt;&gt;"")</formula>
    </cfRule>
  </conditionalFormatting>
  <dataValidations count="1">
    <dataValidation sqref="C5:C88" showDropDown="0" showInputMessage="0" showErrorMessage="0" allowBlank="1" errorTitle="Erreur" error="Valeur invalide" promptTitle="Liste" prompt="Choisir dans la liste" type="list">
      <formula1>'_Lists'!$G$2:$G$10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2:M10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16" customWidth="1" min="3" max="3"/>
    <col width="20" customWidth="1" min="4" max="4"/>
    <col width="20" customWidth="1" min="5" max="5"/>
    <col width="18" customWidth="1" min="6" max="6"/>
    <col width="18" customWidth="1" min="7" max="7"/>
    <col width="18" customWidth="1" min="8" max="8"/>
    <col width="22" customWidth="1" min="9" max="9"/>
    <col width="16" customWidth="1" min="10" max="10"/>
    <col width="14" customWidth="1" min="11" max="11"/>
    <col width="18" customWidth="1" min="12" max="12"/>
    <col width="28" customWidth="1" min="13" max="13"/>
  </cols>
  <sheetData>
    <row r="1" ht="15" customHeight="1"/>
    <row r="2" ht="32" customHeight="1">
      <c r="B2" s="3" t="inlineStr">
        <is>
          <t>ANALYSE DES COUTS DE RECRUTEMENT</t>
        </is>
      </c>
    </row>
    <row r="3" ht="8" customHeight="1">
      <c r="B3" s="4" t="inlineStr">
        <is>
          <t>Suivi detaille de tous les couts lies au recrutement</t>
        </is>
      </c>
    </row>
    <row r="4" ht="28" customHeight="1">
      <c r="B4" s="5" t="inlineStr">
        <is>
          <t>N°</t>
        </is>
      </c>
      <c r="C4" s="5" t="inlineStr">
        <is>
          <t>Demande Liee</t>
        </is>
      </c>
      <c r="D4" s="5" t="inlineStr">
        <is>
          <t>Poste</t>
        </is>
      </c>
      <c r="E4" s="5" t="inlineStr">
        <is>
          <t>Cabinet Externe</t>
        </is>
      </c>
      <c r="F4" s="5" t="inlineStr">
        <is>
          <t>Cout Publication (FCFA)</t>
        </is>
      </c>
      <c r="G4" s="5" t="inlineStr">
        <is>
          <t>Cout Cabinet (FCFA)</t>
        </is>
      </c>
      <c r="H4" s="5" t="inlineStr">
        <is>
          <t>Cout Entretiens (FCFA)</t>
        </is>
      </c>
      <c r="I4" s="5" t="inlineStr">
        <is>
          <t>Cout Formation Integration (FCFA)</t>
        </is>
      </c>
      <c r="J4" s="5" t="inlineStr">
        <is>
          <t>Cout Total (FCFA)</t>
        </is>
      </c>
      <c r="K4" s="5" t="inlineStr">
        <is>
          <t>Date</t>
        </is>
      </c>
      <c r="L4" s="5" t="inlineStr">
        <is>
          <t>Departement</t>
        </is>
      </c>
      <c r="M4" t="inlineStr">
        <is>
          <t>Notes</t>
        </is>
      </c>
    </row>
    <row r="5" ht="22" customHeight="1">
      <c r="B5" s="6" t="inlineStr">
        <is>
          <t>COUT-001</t>
        </is>
      </c>
      <c r="C5" s="6" t="inlineStr">
        <is>
          <t>DR-2025-001</t>
        </is>
      </c>
      <c r="D5" s="6">
        <f>IFERROR(VLOOKUP(C5,'1-Demandes Recrutement'!B5:O85,4,FALSE),"")</f>
        <v/>
      </c>
      <c r="E5" s="6" t="inlineStr">
        <is>
          <t>HRC Cameroon</t>
        </is>
      </c>
      <c r="F5" s="8" t="n">
        <v>50000</v>
      </c>
      <c r="G5" s="8" t="n">
        <v>150000</v>
      </c>
      <c r="H5" s="8" t="n">
        <v>20000</v>
      </c>
      <c r="I5" s="8" t="n">
        <v>30000</v>
      </c>
      <c r="J5" s="8" t="n"/>
      <c r="K5" s="35" t="n">
        <v>45662</v>
      </c>
      <c r="L5" s="6">
        <f>IFERROR(VLOOKUP(C5,'1-Demandes Recrutement'!B5:O85,3,FALSE),"")</f>
        <v/>
      </c>
      <c r="M5" t="inlineStr">
        <is>
          <t>Cout eleve mais profil rare</t>
        </is>
      </c>
    </row>
    <row r="6" ht="22" customHeight="1">
      <c r="B6" s="10" t="inlineStr">
        <is>
          <t>COUT-002</t>
        </is>
      </c>
      <c r="C6" s="10" t="inlineStr">
        <is>
          <t>DR-2025-002</t>
        </is>
      </c>
      <c r="D6" s="10">
        <f>IFERROR(VLOOKUP(C6,'1-Demandes Recrutement'!B5:O85,4,FALSE),"")</f>
        <v/>
      </c>
      <c r="E6" s="10" t="inlineStr">
        <is>
          <t>Interne (sans cabinet)</t>
        </is>
      </c>
      <c r="F6" s="12" t="n">
        <v>20000</v>
      </c>
      <c r="G6" s="12" t="n">
        <v>0</v>
      </c>
      <c r="H6" s="12" t="n">
        <v>10000</v>
      </c>
      <c r="I6" s="12" t="n">
        <v>15000</v>
      </c>
      <c r="J6" s="12" t="n"/>
      <c r="K6" s="36" t="n">
        <v>45669</v>
      </c>
      <c r="L6" s="10">
        <f>IFERROR(VLOOKUP(C6,'1-Demandes Recrutement'!B5:O85,3,FALSE),"")</f>
        <v/>
      </c>
      <c r="M6" t="inlineStr">
        <is>
          <t>Recrutement interne economique</t>
        </is>
      </c>
    </row>
    <row r="7" ht="22" customHeight="1">
      <c r="B7" s="6" t="inlineStr">
        <is>
          <t>COUT-003</t>
        </is>
      </c>
      <c r="C7" s="6" t="inlineStr">
        <is>
          <t>DR-2025-004</t>
        </is>
      </c>
      <c r="D7" s="6">
        <f>IFERROR(VLOOKUP(C7,'1-Demandes Recrutement'!B5:O85,4,FALSE),"")</f>
        <v/>
      </c>
      <c r="E7" s="6" t="inlineStr">
        <is>
          <t>Activa RH</t>
        </is>
      </c>
      <c r="F7" s="8" t="n">
        <v>15000</v>
      </c>
      <c r="G7" s="8" t="n">
        <v>30000</v>
      </c>
      <c r="H7" s="8" t="n">
        <v>5000</v>
      </c>
      <c r="I7" s="8" t="n">
        <v>20000</v>
      </c>
      <c r="J7" s="8" t="n"/>
      <c r="K7" s="35" t="n">
        <v>45691</v>
      </c>
      <c r="L7" s="6">
        <f>IFERROR(VLOOKUP(C7,'1-Demandes Recrutement'!B5:O85,3,FALSE),"")</f>
        <v/>
      </c>
      <c r="M7" t="inlineStr">
        <is>
          <t>CDD 6 mois</t>
        </is>
      </c>
    </row>
    <row r="8" ht="22" customHeight="1">
      <c r="B8" s="24">
        <f>IF(C8="","","COUT-"&amp;TEXT(COUNTA($C$5:C8),"000"))</f>
        <v/>
      </c>
      <c r="C8" s="10" t="n"/>
      <c r="D8" s="10">
        <f>IFERROR(VLOOKUP(C8,'1-Demandes Recrutement'!B5:O85,4,FALSE),"")</f>
        <v/>
      </c>
      <c r="E8" s="10" t="n"/>
      <c r="F8" s="12" t="n"/>
      <c r="G8" s="12" t="n"/>
      <c r="H8" s="12" t="n"/>
      <c r="I8" s="12" t="n"/>
      <c r="J8" s="12" t="n"/>
      <c r="K8" s="36" t="n"/>
      <c r="L8" s="10">
        <f>IFERROR(VLOOKUP(C8,'1-Demandes Recrutement'!B5:O85,3,FALSE),"")</f>
        <v/>
      </c>
    </row>
    <row r="9" ht="22" customHeight="1">
      <c r="B9" s="25">
        <f>IF(C9="","","COUT-"&amp;TEXT(COUNTA($C$5:C9),"000"))</f>
        <v/>
      </c>
      <c r="C9" s="6" t="n"/>
      <c r="D9" s="6">
        <f>IFERROR(VLOOKUP(C9,'1-Demandes Recrutement'!B5:O85,4,FALSE),"")</f>
        <v/>
      </c>
      <c r="E9" s="6" t="n"/>
      <c r="F9" s="8" t="n"/>
      <c r="G9" s="8" t="n"/>
      <c r="H9" s="8" t="n"/>
      <c r="I9" s="8" t="n"/>
      <c r="J9" s="8" t="n"/>
      <c r="K9" s="35" t="n"/>
      <c r="L9" s="6">
        <f>IFERROR(VLOOKUP(C9,'1-Demandes Recrutement'!B5:O85,3,FALSE),"")</f>
        <v/>
      </c>
    </row>
    <row r="10" ht="22" customHeight="1">
      <c r="B10" s="24">
        <f>IF(C10="","","COUT-"&amp;TEXT(COUNTA($C$5:C10),"000"))</f>
        <v/>
      </c>
      <c r="C10" s="10" t="n"/>
      <c r="D10" s="10">
        <f>IFERROR(VLOOKUP(C10,'1-Demandes Recrutement'!B5:O85,4,FALSE),"")</f>
        <v/>
      </c>
      <c r="E10" s="10" t="n"/>
      <c r="F10" s="12" t="n"/>
      <c r="G10" s="12" t="n"/>
      <c r="H10" s="12" t="n"/>
      <c r="I10" s="12" t="n"/>
      <c r="J10" s="12" t="n"/>
      <c r="K10" s="36" t="n"/>
      <c r="L10" s="10">
        <f>IFERROR(VLOOKUP(C10,'1-Demandes Recrutement'!B5:O85,3,FALSE),"")</f>
        <v/>
      </c>
    </row>
    <row r="11" ht="22" customHeight="1">
      <c r="B11" s="25">
        <f>IF(C11="","","COUT-"&amp;TEXT(COUNTA($C$5:C11),"000"))</f>
        <v/>
      </c>
      <c r="C11" s="6" t="n"/>
      <c r="D11" s="6">
        <f>IFERROR(VLOOKUP(C11,'1-Demandes Recrutement'!B5:O85,4,FALSE),"")</f>
        <v/>
      </c>
      <c r="E11" s="6" t="n"/>
      <c r="F11" s="8" t="n"/>
      <c r="G11" s="8" t="n"/>
      <c r="H11" s="8" t="n"/>
      <c r="I11" s="8" t="n"/>
      <c r="J11" s="8" t="n"/>
      <c r="K11" s="35" t="n"/>
      <c r="L11" s="6">
        <f>IFERROR(VLOOKUP(C11,'1-Demandes Recrutement'!B5:O85,3,FALSE),"")</f>
        <v/>
      </c>
    </row>
    <row r="12" ht="22" customHeight="1">
      <c r="B12" s="24">
        <f>IF(C12="","","COUT-"&amp;TEXT(COUNTA($C$5:C12),"000"))</f>
        <v/>
      </c>
      <c r="C12" s="10" t="n"/>
      <c r="D12" s="10">
        <f>IFERROR(VLOOKUP(C12,'1-Demandes Recrutement'!B5:O85,4,FALSE),"")</f>
        <v/>
      </c>
      <c r="E12" s="10" t="n"/>
      <c r="F12" s="12" t="n"/>
      <c r="G12" s="12" t="n"/>
      <c r="H12" s="12" t="n"/>
      <c r="I12" s="12" t="n"/>
      <c r="J12" s="12" t="n"/>
      <c r="K12" s="36" t="n"/>
      <c r="L12" s="10">
        <f>IFERROR(VLOOKUP(C12,'1-Demandes Recrutement'!B5:O85,3,FALSE),"")</f>
        <v/>
      </c>
    </row>
    <row r="13" ht="22" customHeight="1">
      <c r="B13" s="25">
        <f>IF(C13="","","COUT-"&amp;TEXT(COUNTA($C$5:C13),"000"))</f>
        <v/>
      </c>
      <c r="C13" s="6" t="n"/>
      <c r="D13" s="6">
        <f>IFERROR(VLOOKUP(C13,'1-Demandes Recrutement'!B5:O85,4,FALSE),"")</f>
        <v/>
      </c>
      <c r="E13" s="6" t="n"/>
      <c r="F13" s="8" t="n"/>
      <c r="G13" s="8" t="n"/>
      <c r="H13" s="8" t="n"/>
      <c r="I13" s="8" t="n"/>
      <c r="J13" s="8" t="n"/>
      <c r="K13" s="35" t="n"/>
      <c r="L13" s="6">
        <f>IFERROR(VLOOKUP(C13,'1-Demandes Recrutement'!B5:O85,3,FALSE),"")</f>
        <v/>
      </c>
    </row>
    <row r="14" ht="22" customHeight="1">
      <c r="B14" s="24">
        <f>IF(C14="","","COUT-"&amp;TEXT(COUNTA($C$5:C14),"000"))</f>
        <v/>
      </c>
      <c r="C14" s="10" t="n"/>
      <c r="D14" s="10">
        <f>IFERROR(VLOOKUP(C14,'1-Demandes Recrutement'!B5:O85,4,FALSE),"")</f>
        <v/>
      </c>
      <c r="E14" s="10" t="n"/>
      <c r="F14" s="12" t="n"/>
      <c r="G14" s="12" t="n"/>
      <c r="H14" s="12" t="n"/>
      <c r="I14" s="12" t="n"/>
      <c r="J14" s="12" t="n"/>
      <c r="K14" s="36" t="n"/>
      <c r="L14" s="10">
        <f>IFERROR(VLOOKUP(C14,'1-Demandes Recrutement'!B5:O85,3,FALSE),"")</f>
        <v/>
      </c>
    </row>
    <row r="15" ht="22" customHeight="1">
      <c r="B15" s="25">
        <f>IF(C15="","","COUT-"&amp;TEXT(COUNTA($C$5:C15),"000"))</f>
        <v/>
      </c>
      <c r="C15" s="6" t="n"/>
      <c r="D15" s="6">
        <f>IFERROR(VLOOKUP(C15,'1-Demandes Recrutement'!B5:O85,4,FALSE),"")</f>
        <v/>
      </c>
      <c r="E15" s="6" t="n"/>
      <c r="F15" s="8" t="n"/>
      <c r="G15" s="8" t="n"/>
      <c r="H15" s="8" t="n"/>
      <c r="I15" s="8" t="n"/>
      <c r="J15" s="8" t="n"/>
      <c r="K15" s="35" t="n"/>
      <c r="L15" s="6">
        <f>IFERROR(VLOOKUP(C15,'1-Demandes Recrutement'!B5:O85,3,FALSE),"")</f>
        <v/>
      </c>
    </row>
    <row r="16" ht="22" customHeight="1">
      <c r="B16" s="24">
        <f>IF(C16="","","COUT-"&amp;TEXT(COUNTA($C$5:C16),"000"))</f>
        <v/>
      </c>
      <c r="C16" s="10" t="n"/>
      <c r="D16" s="10">
        <f>IFERROR(VLOOKUP(C16,'1-Demandes Recrutement'!B5:O85,4,FALSE),"")</f>
        <v/>
      </c>
      <c r="E16" s="10" t="n"/>
      <c r="F16" s="12" t="n"/>
      <c r="G16" s="12" t="n"/>
      <c r="H16" s="12" t="n"/>
      <c r="I16" s="12" t="n"/>
      <c r="J16" s="12" t="n"/>
      <c r="K16" s="36" t="n"/>
      <c r="L16" s="10">
        <f>IFERROR(VLOOKUP(C16,'1-Demandes Recrutement'!B5:O85,3,FALSE),"")</f>
        <v/>
      </c>
    </row>
    <row r="17" ht="22" customHeight="1">
      <c r="B17" s="25">
        <f>IF(C17="","","COUT-"&amp;TEXT(COUNTA($C$5:C17),"000"))</f>
        <v/>
      </c>
      <c r="C17" s="6" t="n"/>
      <c r="D17" s="6">
        <f>IFERROR(VLOOKUP(C17,'1-Demandes Recrutement'!B5:O85,4,FALSE),"")</f>
        <v/>
      </c>
      <c r="E17" s="6" t="n"/>
      <c r="F17" s="8" t="n"/>
      <c r="G17" s="8" t="n"/>
      <c r="H17" s="8" t="n"/>
      <c r="I17" s="8" t="n"/>
      <c r="J17" s="8" t="n"/>
      <c r="K17" s="35" t="n"/>
      <c r="L17" s="6">
        <f>IFERROR(VLOOKUP(C17,'1-Demandes Recrutement'!B5:O85,3,FALSE),"")</f>
        <v/>
      </c>
    </row>
    <row r="18" ht="22" customHeight="1">
      <c r="B18" s="24">
        <f>IF(C18="","","COUT-"&amp;TEXT(COUNTA($C$5:C18),"000"))</f>
        <v/>
      </c>
      <c r="C18" s="10" t="n"/>
      <c r="D18" s="10">
        <f>IFERROR(VLOOKUP(C18,'1-Demandes Recrutement'!B5:O85,4,FALSE),"")</f>
        <v/>
      </c>
      <c r="E18" s="10" t="n"/>
      <c r="F18" s="12" t="n"/>
      <c r="G18" s="12" t="n"/>
      <c r="H18" s="12" t="n"/>
      <c r="I18" s="12" t="n"/>
      <c r="J18" s="12" t="n"/>
      <c r="K18" s="36" t="n"/>
      <c r="L18" s="10">
        <f>IFERROR(VLOOKUP(C18,'1-Demandes Recrutement'!B5:O85,3,FALSE),"")</f>
        <v/>
      </c>
    </row>
    <row r="19" ht="22" customHeight="1">
      <c r="B19" s="25">
        <f>IF(C19="","","COUT-"&amp;TEXT(COUNTA($C$5:C19),"000"))</f>
        <v/>
      </c>
      <c r="C19" s="6" t="n"/>
      <c r="D19" s="6">
        <f>IFERROR(VLOOKUP(C19,'1-Demandes Recrutement'!B5:O85,4,FALSE),"")</f>
        <v/>
      </c>
      <c r="E19" s="6" t="n"/>
      <c r="F19" s="8" t="n"/>
      <c r="G19" s="8" t="n"/>
      <c r="H19" s="8" t="n"/>
      <c r="I19" s="8" t="n"/>
      <c r="J19" s="8" t="n"/>
      <c r="K19" s="35" t="n"/>
      <c r="L19" s="6">
        <f>IFERROR(VLOOKUP(C19,'1-Demandes Recrutement'!B5:O85,3,FALSE),"")</f>
        <v/>
      </c>
    </row>
    <row r="20" ht="22" customHeight="1">
      <c r="B20" s="24">
        <f>IF(C20="","","COUT-"&amp;TEXT(COUNTA($C$5:C20),"000"))</f>
        <v/>
      </c>
      <c r="C20" s="10" t="n"/>
      <c r="D20" s="10">
        <f>IF(C20="","",IFERROR(VLOOKUP(C20,'1-Demandes Recrutement'!B5:O85,4,FALSE),""))</f>
        <v/>
      </c>
      <c r="E20" s="10" t="n"/>
      <c r="F20" s="12" t="n"/>
      <c r="G20" s="12" t="n"/>
      <c r="H20" s="12" t="n"/>
      <c r="I20" s="12" t="n"/>
      <c r="J20" s="12" t="n"/>
      <c r="K20" s="36" t="n"/>
      <c r="L20" s="10">
        <f>IF(C20="","",IFERROR(VLOOKUP(C20,'1-Demandes Recrutement'!B5:O85,3,FALSE),""))</f>
        <v/>
      </c>
    </row>
    <row r="21" ht="22" customHeight="1">
      <c r="B21" s="25">
        <f>IF(C21="","","COUT-"&amp;TEXT(COUNTA($C$5:C21),"000"))</f>
        <v/>
      </c>
      <c r="C21" s="6" t="n"/>
      <c r="D21" s="6">
        <f>IF(C21="","",IFERROR(VLOOKUP(C21,'1-Demandes Recrutement'!B5:O85,4,FALSE),""))</f>
        <v/>
      </c>
      <c r="E21" s="6" t="n"/>
      <c r="F21" s="8" t="n"/>
      <c r="G21" s="8" t="n"/>
      <c r="H21" s="8" t="n"/>
      <c r="I21" s="8" t="n"/>
      <c r="J21" s="8" t="n"/>
      <c r="K21" s="35" t="n"/>
      <c r="L21" s="6">
        <f>IF(C21="","",IFERROR(VLOOKUP(C21,'1-Demandes Recrutement'!B5:O85,3,FALSE),""))</f>
        <v/>
      </c>
    </row>
    <row r="22" ht="22" customHeight="1">
      <c r="B22" s="24">
        <f>IF(C22="","","COUT-"&amp;TEXT(COUNTA($C$5:C22),"000"))</f>
        <v/>
      </c>
      <c r="C22" s="10" t="n"/>
      <c r="D22" s="10">
        <f>IF(C22="","",IFERROR(VLOOKUP(C22,'1-Demandes Recrutement'!B5:O85,4,FALSE),""))</f>
        <v/>
      </c>
      <c r="E22" s="10" t="n"/>
      <c r="F22" s="12" t="n"/>
      <c r="G22" s="12" t="n"/>
      <c r="H22" s="12" t="n"/>
      <c r="I22" s="12" t="n"/>
      <c r="J22" s="12" t="n"/>
      <c r="K22" s="36" t="n"/>
      <c r="L22" s="10">
        <f>IF(C22="","",IFERROR(VLOOKUP(C22,'1-Demandes Recrutement'!B5:O85,3,FALSE),""))</f>
        <v/>
      </c>
    </row>
    <row r="23" ht="22" customHeight="1">
      <c r="B23" s="25">
        <f>IF(C23="","","COUT-"&amp;TEXT(COUNTA($C$5:C23),"000"))</f>
        <v/>
      </c>
      <c r="C23" s="6" t="n"/>
      <c r="D23" s="6">
        <f>IF(C23="","",IFERROR(VLOOKUP(C23,'1-Demandes Recrutement'!B5:O85,4,FALSE),""))</f>
        <v/>
      </c>
      <c r="E23" s="6" t="n"/>
      <c r="F23" s="8" t="n"/>
      <c r="G23" s="8" t="n"/>
      <c r="H23" s="8" t="n"/>
      <c r="I23" s="8" t="n"/>
      <c r="J23" s="8" t="n"/>
      <c r="K23" s="35" t="n"/>
      <c r="L23" s="6">
        <f>IF(C23="","",IFERROR(VLOOKUP(C23,'1-Demandes Recrutement'!B5:O85,3,FALSE),""))</f>
        <v/>
      </c>
    </row>
    <row r="24" ht="22" customHeight="1">
      <c r="B24" s="24">
        <f>IF(C24="","","COUT-"&amp;TEXT(COUNTA($C$5:C24),"000"))</f>
        <v/>
      </c>
      <c r="C24" s="10" t="n"/>
      <c r="D24" s="10">
        <f>IF(C24="","",IFERROR(VLOOKUP(C24,'1-Demandes Recrutement'!B5:O85,4,FALSE),""))</f>
        <v/>
      </c>
      <c r="E24" s="10" t="n"/>
      <c r="F24" s="12" t="n"/>
      <c r="G24" s="12" t="n"/>
      <c r="H24" s="12" t="n"/>
      <c r="I24" s="12" t="n"/>
      <c r="J24" s="12" t="n"/>
      <c r="K24" s="36" t="n"/>
      <c r="L24" s="10">
        <f>IF(C24="","",IFERROR(VLOOKUP(C24,'1-Demandes Recrutement'!B5:O85,3,FALSE),""))</f>
        <v/>
      </c>
    </row>
    <row r="25" ht="22" customHeight="1">
      <c r="B25" s="25">
        <f>IF(C25="","","COUT-"&amp;TEXT(COUNTA($C$5:C25),"000"))</f>
        <v/>
      </c>
      <c r="C25" s="6" t="n"/>
      <c r="D25" s="6">
        <f>IF(C25="","",IFERROR(VLOOKUP(C25,'1-Demandes Recrutement'!B5:O85,4,FALSE),""))</f>
        <v/>
      </c>
      <c r="E25" s="6" t="n"/>
      <c r="F25" s="8" t="n"/>
      <c r="G25" s="8" t="n"/>
      <c r="H25" s="8" t="n"/>
      <c r="I25" s="8" t="n"/>
      <c r="J25" s="8" t="n"/>
      <c r="K25" s="35" t="n"/>
      <c r="L25" s="6">
        <f>IF(C25="","",IFERROR(VLOOKUP(C25,'1-Demandes Recrutement'!B5:O85,3,FALSE),""))</f>
        <v/>
      </c>
    </row>
    <row r="26" ht="22" customHeight="1">
      <c r="B26" s="24">
        <f>IF(C26="","","COUT-"&amp;TEXT(COUNTA($C$5:C26),"000"))</f>
        <v/>
      </c>
      <c r="C26" s="10" t="n"/>
      <c r="D26" s="10">
        <f>IF(C26="","",IFERROR(VLOOKUP(C26,'1-Demandes Recrutement'!B5:O85,4,FALSE),""))</f>
        <v/>
      </c>
      <c r="E26" s="10" t="n"/>
      <c r="F26" s="12" t="n"/>
      <c r="G26" s="12" t="n"/>
      <c r="H26" s="12" t="n"/>
      <c r="I26" s="12" t="n"/>
      <c r="J26" s="12" t="n"/>
      <c r="K26" s="36" t="n"/>
      <c r="L26" s="10">
        <f>IF(C26="","",IFERROR(VLOOKUP(C26,'1-Demandes Recrutement'!B5:O85,3,FALSE),""))</f>
        <v/>
      </c>
    </row>
    <row r="27" ht="22" customHeight="1">
      <c r="B27" s="25">
        <f>IF(C27="","","COUT-"&amp;TEXT(COUNTA($C$5:C27),"000"))</f>
        <v/>
      </c>
      <c r="C27" s="6" t="n"/>
      <c r="D27" s="6">
        <f>IF(C27="","",IFERROR(VLOOKUP(C27,'1-Demandes Recrutement'!B5:O85,4,FALSE),""))</f>
        <v/>
      </c>
      <c r="E27" s="6" t="n"/>
      <c r="F27" s="8" t="n"/>
      <c r="G27" s="8" t="n"/>
      <c r="H27" s="8" t="n"/>
      <c r="I27" s="8" t="n"/>
      <c r="J27" s="8" t="n"/>
      <c r="K27" s="35" t="n"/>
      <c r="L27" s="6">
        <f>IF(C27="","",IFERROR(VLOOKUP(C27,'1-Demandes Recrutement'!B5:O85,3,FALSE),""))</f>
        <v/>
      </c>
    </row>
    <row r="28" ht="22" customHeight="1">
      <c r="B28" s="24">
        <f>IF(C28="","","COUT-"&amp;TEXT(COUNTA($C$5:C28),"000"))</f>
        <v/>
      </c>
      <c r="C28" s="10" t="n"/>
      <c r="D28" s="10">
        <f>IF(C28="","",IFERROR(VLOOKUP(C28,'1-Demandes Recrutement'!B5:O85,4,FALSE),""))</f>
        <v/>
      </c>
      <c r="E28" s="10" t="n"/>
      <c r="F28" s="12" t="n"/>
      <c r="G28" s="12" t="n"/>
      <c r="H28" s="12" t="n"/>
      <c r="I28" s="12" t="n"/>
      <c r="J28" s="12" t="n"/>
      <c r="K28" s="36" t="n"/>
      <c r="L28" s="10">
        <f>IF(C28="","",IFERROR(VLOOKUP(C28,'1-Demandes Recrutement'!B5:O85,3,FALSE),""))</f>
        <v/>
      </c>
    </row>
    <row r="29" ht="22" customHeight="1">
      <c r="B29" s="25">
        <f>IF(C29="","","COUT-"&amp;TEXT(COUNTA($C$5:C29),"000"))</f>
        <v/>
      </c>
      <c r="C29" s="6" t="n"/>
      <c r="D29" s="6">
        <f>IF(C29="","",IFERROR(VLOOKUP(C29,'1-Demandes Recrutement'!B5:O85,4,FALSE),""))</f>
        <v/>
      </c>
      <c r="E29" s="6" t="n"/>
      <c r="F29" s="8" t="n"/>
      <c r="G29" s="8" t="n"/>
      <c r="H29" s="8" t="n"/>
      <c r="I29" s="8" t="n"/>
      <c r="J29" s="8" t="n"/>
      <c r="K29" s="35" t="n"/>
      <c r="L29" s="6">
        <f>IF(C29="","",IFERROR(VLOOKUP(C29,'1-Demandes Recrutement'!B5:O85,3,FALSE),""))</f>
        <v/>
      </c>
    </row>
    <row r="30" ht="22" customHeight="1">
      <c r="B30" s="24">
        <f>IF(C30="","","COUT-"&amp;TEXT(COUNTA($C$5:C30),"000"))</f>
        <v/>
      </c>
      <c r="C30" s="10" t="n"/>
      <c r="D30" s="10">
        <f>IF(C30="","",IFERROR(VLOOKUP(C30,'1-Demandes Recrutement'!B5:O85,4,FALSE),""))</f>
        <v/>
      </c>
      <c r="E30" s="10" t="n"/>
      <c r="F30" s="12" t="n"/>
      <c r="G30" s="12" t="n"/>
      <c r="H30" s="12" t="n"/>
      <c r="I30" s="12" t="n"/>
      <c r="J30" s="12" t="n"/>
      <c r="K30" s="36" t="n"/>
      <c r="L30" s="10">
        <f>IF(C30="","",IFERROR(VLOOKUP(C30,'1-Demandes Recrutement'!B5:O85,3,FALSE),""))</f>
        <v/>
      </c>
    </row>
    <row r="31" ht="22" customHeight="1">
      <c r="B31" s="25">
        <f>IF(C31="","","COUT-"&amp;TEXT(COUNTA($C$5:C31),"000"))</f>
        <v/>
      </c>
      <c r="C31" s="6" t="n"/>
      <c r="D31" s="6">
        <f>IF(C31="","",IFERROR(VLOOKUP(C31,'1-Demandes Recrutement'!B5:O85,4,FALSE),""))</f>
        <v/>
      </c>
      <c r="E31" s="6" t="n"/>
      <c r="F31" s="8" t="n"/>
      <c r="G31" s="8" t="n"/>
      <c r="H31" s="8" t="n"/>
      <c r="I31" s="8" t="n"/>
      <c r="J31" s="8" t="n"/>
      <c r="K31" s="35" t="n"/>
      <c r="L31" s="6">
        <f>IF(C31="","",IFERROR(VLOOKUP(C31,'1-Demandes Recrutement'!B5:O85,3,FALSE),""))</f>
        <v/>
      </c>
    </row>
    <row r="32" ht="22" customHeight="1">
      <c r="B32" s="24">
        <f>IF(C32="","","COUT-"&amp;TEXT(COUNTA($C$5:C32),"000"))</f>
        <v/>
      </c>
      <c r="C32" s="10" t="n"/>
      <c r="D32" s="10">
        <f>IF(C32="","",IFERROR(VLOOKUP(C32,'1-Demandes Recrutement'!B5:O85,4,FALSE),""))</f>
        <v/>
      </c>
      <c r="E32" s="10" t="n"/>
      <c r="F32" s="12" t="n"/>
      <c r="G32" s="12" t="n"/>
      <c r="H32" s="12" t="n"/>
      <c r="I32" s="12" t="n"/>
      <c r="J32" s="12" t="n"/>
      <c r="K32" s="36" t="n"/>
      <c r="L32" s="10">
        <f>IF(C32="","",IFERROR(VLOOKUP(C32,'1-Demandes Recrutement'!B5:O85,3,FALSE),""))</f>
        <v/>
      </c>
    </row>
    <row r="33" ht="22" customHeight="1">
      <c r="B33" s="25">
        <f>IF(C33="","","COUT-"&amp;TEXT(COUNTA($C$5:C33),"000"))</f>
        <v/>
      </c>
      <c r="C33" s="6" t="n"/>
      <c r="D33" s="6">
        <f>IF(C33="","",IFERROR(VLOOKUP(C33,'1-Demandes Recrutement'!B5:O85,4,FALSE),""))</f>
        <v/>
      </c>
      <c r="E33" s="6" t="n"/>
      <c r="F33" s="8" t="n"/>
      <c r="G33" s="8" t="n"/>
      <c r="H33" s="8" t="n"/>
      <c r="I33" s="8" t="n"/>
      <c r="J33" s="8" t="n"/>
      <c r="K33" s="35" t="n"/>
      <c r="L33" s="6">
        <f>IF(C33="","",IFERROR(VLOOKUP(C33,'1-Demandes Recrutement'!B5:O85,3,FALSE),""))</f>
        <v/>
      </c>
    </row>
    <row r="34" ht="22" customHeight="1">
      <c r="B34" s="24">
        <f>IF(C34="","","COUT-"&amp;TEXT(COUNTA($C$5:C34),"000"))</f>
        <v/>
      </c>
      <c r="C34" s="10" t="n"/>
      <c r="D34" s="10">
        <f>IF(C34="","",IFERROR(VLOOKUP(C34,'1-Demandes Recrutement'!B5:O85,4,FALSE),""))</f>
        <v/>
      </c>
      <c r="E34" s="10" t="n"/>
      <c r="F34" s="12" t="n"/>
      <c r="G34" s="12" t="n"/>
      <c r="H34" s="12" t="n"/>
      <c r="I34" s="12" t="n"/>
      <c r="J34" s="12" t="n"/>
      <c r="K34" s="36" t="n"/>
      <c r="L34" s="10">
        <f>IF(C34="","",IFERROR(VLOOKUP(C34,'1-Demandes Recrutement'!B5:O85,3,FALSE),""))</f>
        <v/>
      </c>
    </row>
    <row r="35" ht="22" customHeight="1">
      <c r="B35" s="25">
        <f>IF(C35="","","COUT-"&amp;TEXT(COUNTA($C$5:C35),"000"))</f>
        <v/>
      </c>
      <c r="C35" s="6" t="n"/>
      <c r="D35" s="6">
        <f>IF(C35="","",IFERROR(VLOOKUP(C35,'1-Demandes Recrutement'!B5:O85,4,FALSE),""))</f>
        <v/>
      </c>
      <c r="E35" s="6" t="n"/>
      <c r="F35" s="8" t="n"/>
      <c r="G35" s="8" t="n"/>
      <c r="H35" s="8" t="n"/>
      <c r="I35" s="8" t="n"/>
      <c r="J35" s="8" t="n"/>
      <c r="K35" s="35" t="n"/>
      <c r="L35" s="6">
        <f>IF(C35="","",IFERROR(VLOOKUP(C35,'1-Demandes Recrutement'!B5:O85,3,FALSE),""))</f>
        <v/>
      </c>
    </row>
    <row r="36" ht="22" customHeight="1">
      <c r="B36" s="24">
        <f>IF(C36="","","COUT-"&amp;TEXT(COUNTA($C$5:C36),"000"))</f>
        <v/>
      </c>
      <c r="C36" s="10" t="n"/>
      <c r="D36" s="10">
        <f>IF(C36="","",IFERROR(VLOOKUP(C36,'1-Demandes Recrutement'!B5:O85,4,FALSE),""))</f>
        <v/>
      </c>
      <c r="E36" s="10" t="n"/>
      <c r="F36" s="12" t="n"/>
      <c r="G36" s="12" t="n"/>
      <c r="H36" s="12" t="n"/>
      <c r="I36" s="12" t="n"/>
      <c r="J36" s="12" t="n"/>
      <c r="K36" s="36" t="n"/>
      <c r="L36" s="10">
        <f>IF(C36="","",IFERROR(VLOOKUP(C36,'1-Demandes Recrutement'!B5:O85,3,FALSE),""))</f>
        <v/>
      </c>
    </row>
    <row r="37" ht="22" customHeight="1">
      <c r="B37" s="25">
        <f>IF(C37="","","COUT-"&amp;TEXT(COUNTA($C$5:C37),"000"))</f>
        <v/>
      </c>
      <c r="C37" s="6" t="n"/>
      <c r="D37" s="6">
        <f>IF(C37="","",IFERROR(VLOOKUP(C37,'1-Demandes Recrutement'!B5:O85,4,FALSE),""))</f>
        <v/>
      </c>
      <c r="E37" s="6" t="n"/>
      <c r="F37" s="8" t="n"/>
      <c r="G37" s="8" t="n"/>
      <c r="H37" s="8" t="n"/>
      <c r="I37" s="8" t="n"/>
      <c r="J37" s="8" t="n"/>
      <c r="K37" s="35" t="n"/>
      <c r="L37" s="6">
        <f>IF(C37="","",IFERROR(VLOOKUP(C37,'1-Demandes Recrutement'!B5:O85,3,FALSE),""))</f>
        <v/>
      </c>
    </row>
    <row r="38" ht="22" customHeight="1">
      <c r="B38" s="24">
        <f>IF(C38="","","COUT-"&amp;TEXT(COUNTA($C$5:C38),"000"))</f>
        <v/>
      </c>
      <c r="C38" s="10" t="n"/>
      <c r="D38" s="10">
        <f>IF(C38="","",IFERROR(VLOOKUP(C38,'1-Demandes Recrutement'!B5:O85,4,FALSE),""))</f>
        <v/>
      </c>
      <c r="E38" s="10" t="n"/>
      <c r="F38" s="12" t="n"/>
      <c r="G38" s="12" t="n"/>
      <c r="H38" s="12" t="n"/>
      <c r="I38" s="12" t="n"/>
      <c r="J38" s="12" t="n"/>
      <c r="K38" s="36" t="n"/>
      <c r="L38" s="10">
        <f>IF(C38="","",IFERROR(VLOOKUP(C38,'1-Demandes Recrutement'!B5:O85,3,FALSE),""))</f>
        <v/>
      </c>
    </row>
    <row r="39" ht="22" customHeight="1">
      <c r="B39" s="25">
        <f>IF(C39="","","COUT-"&amp;TEXT(COUNTA($C$5:C39),"000"))</f>
        <v/>
      </c>
      <c r="C39" s="6" t="n"/>
      <c r="D39" s="6">
        <f>IF(C39="","",IFERROR(VLOOKUP(C39,'1-Demandes Recrutement'!B5:O85,4,FALSE),""))</f>
        <v/>
      </c>
      <c r="E39" s="6" t="n"/>
      <c r="F39" s="8" t="n"/>
      <c r="G39" s="8" t="n"/>
      <c r="H39" s="8" t="n"/>
      <c r="I39" s="8" t="n"/>
      <c r="J39" s="8" t="n"/>
      <c r="K39" s="35" t="n"/>
      <c r="L39" s="6">
        <f>IF(C39="","",IFERROR(VLOOKUP(C39,'1-Demandes Recrutement'!B5:O85,3,FALSE),""))</f>
        <v/>
      </c>
    </row>
    <row r="40" ht="22" customHeight="1">
      <c r="B40" s="24">
        <f>IF(C40="","","COUT-"&amp;TEXT(COUNTA($C$5:C40),"000"))</f>
        <v/>
      </c>
      <c r="C40" s="10" t="n"/>
      <c r="D40" s="10">
        <f>IF(C40="","",IFERROR(VLOOKUP(C40,'1-Demandes Recrutement'!B5:O85,4,FALSE),""))</f>
        <v/>
      </c>
      <c r="E40" s="10" t="n"/>
      <c r="F40" s="12" t="n"/>
      <c r="G40" s="12" t="n"/>
      <c r="H40" s="12" t="n"/>
      <c r="I40" s="12" t="n"/>
      <c r="J40" s="12" t="n"/>
      <c r="K40" s="36" t="n"/>
      <c r="L40" s="10">
        <f>IF(C40="","",IFERROR(VLOOKUP(C40,'1-Demandes Recrutement'!B5:O85,3,FALSE),""))</f>
        <v/>
      </c>
    </row>
    <row r="41" ht="22" customHeight="1">
      <c r="B41" s="25">
        <f>IF(C41="","","COUT-"&amp;TEXT(COUNTA($C$5:C41),"000"))</f>
        <v/>
      </c>
      <c r="C41" s="6" t="n"/>
      <c r="D41" s="6">
        <f>IF(C41="","",IFERROR(VLOOKUP(C41,'1-Demandes Recrutement'!B5:O85,4,FALSE),""))</f>
        <v/>
      </c>
      <c r="E41" s="6" t="n"/>
      <c r="F41" s="8" t="n"/>
      <c r="G41" s="8" t="n"/>
      <c r="H41" s="8" t="n"/>
      <c r="I41" s="8" t="n"/>
      <c r="J41" s="8" t="n"/>
      <c r="K41" s="35" t="n"/>
      <c r="L41" s="6">
        <f>IF(C41="","",IFERROR(VLOOKUP(C41,'1-Demandes Recrutement'!B5:O85,3,FALSE),""))</f>
        <v/>
      </c>
    </row>
    <row r="42" ht="22" customHeight="1">
      <c r="B42" s="24">
        <f>IF(C42="","","COUT-"&amp;TEXT(COUNTA($C$5:C42),"000"))</f>
        <v/>
      </c>
      <c r="C42" s="10" t="n"/>
      <c r="D42" s="10">
        <f>IF(C42="","",IFERROR(VLOOKUP(C42,'1-Demandes Recrutement'!B5:O85,4,FALSE),""))</f>
        <v/>
      </c>
      <c r="E42" s="10" t="n"/>
      <c r="F42" s="12" t="n"/>
      <c r="G42" s="12" t="n"/>
      <c r="H42" s="12" t="n"/>
      <c r="I42" s="12" t="n"/>
      <c r="J42" s="12" t="n"/>
      <c r="K42" s="36" t="n"/>
      <c r="L42" s="10">
        <f>IF(C42="","",IFERROR(VLOOKUP(C42,'1-Demandes Recrutement'!B5:O85,3,FALSE),""))</f>
        <v/>
      </c>
    </row>
    <row r="43" ht="22" customHeight="1">
      <c r="B43" s="25">
        <f>IF(C43="","","COUT-"&amp;TEXT(COUNTA($C$5:C43),"000"))</f>
        <v/>
      </c>
      <c r="C43" s="6" t="n"/>
      <c r="D43" s="6">
        <f>IF(C43="","",IFERROR(VLOOKUP(C43,'1-Demandes Recrutement'!B5:O85,4,FALSE),""))</f>
        <v/>
      </c>
      <c r="E43" s="6" t="n"/>
      <c r="F43" s="8" t="n"/>
      <c r="G43" s="8" t="n"/>
      <c r="H43" s="8" t="n"/>
      <c r="I43" s="8" t="n"/>
      <c r="J43" s="8" t="n"/>
      <c r="K43" s="35" t="n"/>
      <c r="L43" s="6">
        <f>IF(C43="","",IFERROR(VLOOKUP(C43,'1-Demandes Recrutement'!B5:O85,3,FALSE),""))</f>
        <v/>
      </c>
    </row>
    <row r="44" ht="22" customHeight="1">
      <c r="B44" s="24">
        <f>IF(C44="","","COUT-"&amp;TEXT(COUNTA($C$5:C44),"000"))</f>
        <v/>
      </c>
      <c r="C44" s="10" t="n"/>
      <c r="D44" s="10">
        <f>IF(C44="","",IFERROR(VLOOKUP(C44,'1-Demandes Recrutement'!B5:O85,4,FALSE),""))</f>
        <v/>
      </c>
      <c r="E44" s="10" t="n"/>
      <c r="F44" s="12" t="n"/>
      <c r="G44" s="12" t="n"/>
      <c r="H44" s="12" t="n"/>
      <c r="I44" s="12" t="n"/>
      <c r="J44" s="12" t="n"/>
      <c r="K44" s="36" t="n"/>
      <c r="L44" s="10">
        <f>IF(C44="","",IFERROR(VLOOKUP(C44,'1-Demandes Recrutement'!B5:O85,3,FALSE),""))</f>
        <v/>
      </c>
    </row>
    <row r="45" ht="22" customHeight="1">
      <c r="B45" s="25">
        <f>IF(C45="","","COUT-"&amp;TEXT(COUNTA($C$5:C45),"000"))</f>
        <v/>
      </c>
      <c r="C45" s="6" t="n"/>
      <c r="D45" s="6">
        <f>IF(C45="","",IFERROR(VLOOKUP(C45,'1-Demandes Recrutement'!B5:O85,4,FALSE),""))</f>
        <v/>
      </c>
      <c r="E45" s="6" t="n"/>
      <c r="F45" s="8" t="n"/>
      <c r="G45" s="8" t="n"/>
      <c r="H45" s="8" t="n"/>
      <c r="I45" s="8" t="n"/>
      <c r="J45" s="8" t="n"/>
      <c r="K45" s="35" t="n"/>
      <c r="L45" s="6">
        <f>IF(C45="","",IFERROR(VLOOKUP(C45,'1-Demandes Recrutement'!B5:O85,3,FALSE),""))</f>
        <v/>
      </c>
    </row>
    <row r="46" ht="22" customHeight="1">
      <c r="B46" s="24">
        <f>IF(C46="","","COUT-"&amp;TEXT(COUNTA($C$5:C46),"000"))</f>
        <v/>
      </c>
      <c r="C46" s="10" t="n"/>
      <c r="D46" s="10">
        <f>IF(C46="","",IFERROR(VLOOKUP(C46,'1-Demandes Recrutement'!B5:O85,4,FALSE),""))</f>
        <v/>
      </c>
      <c r="E46" s="10" t="n"/>
      <c r="F46" s="12" t="n"/>
      <c r="G46" s="12" t="n"/>
      <c r="H46" s="12" t="n"/>
      <c r="I46" s="12" t="n"/>
      <c r="J46" s="12" t="n"/>
      <c r="K46" s="36" t="n"/>
      <c r="L46" s="10">
        <f>IF(C46="","",IFERROR(VLOOKUP(C46,'1-Demandes Recrutement'!B5:O85,3,FALSE),""))</f>
        <v/>
      </c>
    </row>
    <row r="47" ht="22" customHeight="1">
      <c r="B47" s="25">
        <f>IF(C47="","","COUT-"&amp;TEXT(COUNTA($C$5:C47),"000"))</f>
        <v/>
      </c>
      <c r="C47" s="6" t="n"/>
      <c r="D47" s="6">
        <f>IF(C47="","",IFERROR(VLOOKUP(C47,'1-Demandes Recrutement'!B5:O85,4,FALSE),""))</f>
        <v/>
      </c>
      <c r="E47" s="6" t="n"/>
      <c r="F47" s="8" t="n"/>
      <c r="G47" s="8" t="n"/>
      <c r="H47" s="8" t="n"/>
      <c r="I47" s="8" t="n"/>
      <c r="J47" s="8" t="n"/>
      <c r="K47" s="35" t="n"/>
      <c r="L47" s="6">
        <f>IF(C47="","",IFERROR(VLOOKUP(C47,'1-Demandes Recrutement'!B5:O85,3,FALSE),""))</f>
        <v/>
      </c>
    </row>
    <row r="48" ht="22" customHeight="1">
      <c r="B48" s="24">
        <f>IF(C48="","","COUT-"&amp;TEXT(COUNTA($C$5:C48),"000"))</f>
        <v/>
      </c>
      <c r="C48" s="10" t="n"/>
      <c r="D48" s="10">
        <f>IF(C48="","",IFERROR(VLOOKUP(C48,'1-Demandes Recrutement'!B5:O85,4,FALSE),""))</f>
        <v/>
      </c>
      <c r="E48" s="10" t="n"/>
      <c r="F48" s="12" t="n"/>
      <c r="G48" s="12" t="n"/>
      <c r="H48" s="12" t="n"/>
      <c r="I48" s="12" t="n"/>
      <c r="J48" s="12" t="n"/>
      <c r="K48" s="36" t="n"/>
      <c r="L48" s="10">
        <f>IF(C48="","",IFERROR(VLOOKUP(C48,'1-Demandes Recrutement'!B5:O85,3,FALSE),""))</f>
        <v/>
      </c>
    </row>
    <row r="49" ht="22" customHeight="1">
      <c r="B49" s="25">
        <f>IF(C49="","","COUT-"&amp;TEXT(COUNTA($C$5:C49),"000"))</f>
        <v/>
      </c>
      <c r="C49" s="6" t="n"/>
      <c r="D49" s="6">
        <f>IF(C49="","",IFERROR(VLOOKUP(C49,'1-Demandes Recrutement'!B5:O85,4,FALSE),""))</f>
        <v/>
      </c>
      <c r="E49" s="6" t="n"/>
      <c r="F49" s="8" t="n"/>
      <c r="G49" s="8" t="n"/>
      <c r="H49" s="8" t="n"/>
      <c r="I49" s="8" t="n"/>
      <c r="J49" s="8" t="n"/>
      <c r="K49" s="35" t="n"/>
      <c r="L49" s="6">
        <f>IF(C49="","",IFERROR(VLOOKUP(C49,'1-Demandes Recrutement'!B5:O85,3,FALSE),""))</f>
        <v/>
      </c>
    </row>
    <row r="50" ht="22" customHeight="1">
      <c r="B50" s="24">
        <f>IF(C50="","","COUT-"&amp;TEXT(COUNTA($C$5:C50),"000"))</f>
        <v/>
      </c>
      <c r="C50" s="10" t="n"/>
      <c r="D50" s="10">
        <f>IF(C50="","",IFERROR(VLOOKUP(C50,'1-Demandes Recrutement'!B5:O85,4,FALSE),""))</f>
        <v/>
      </c>
      <c r="E50" s="10" t="n"/>
      <c r="F50" s="12" t="n"/>
      <c r="G50" s="12" t="n"/>
      <c r="H50" s="12" t="n"/>
      <c r="I50" s="12" t="n"/>
      <c r="J50" s="12" t="n"/>
      <c r="K50" s="36" t="n"/>
      <c r="L50" s="10">
        <f>IF(C50="","",IFERROR(VLOOKUP(C50,'1-Demandes Recrutement'!B5:O85,3,FALSE),""))</f>
        <v/>
      </c>
    </row>
    <row r="51" ht="22" customHeight="1">
      <c r="B51" s="25">
        <f>IF(C51="","","COUT-"&amp;TEXT(COUNTA($C$5:C51),"000"))</f>
        <v/>
      </c>
      <c r="C51" s="6" t="n"/>
      <c r="D51" s="6">
        <f>IF(C51="","",IFERROR(VLOOKUP(C51,'1-Demandes Recrutement'!B5:O85,4,FALSE),""))</f>
        <v/>
      </c>
      <c r="E51" s="6" t="n"/>
      <c r="F51" s="8" t="n"/>
      <c r="G51" s="8" t="n"/>
      <c r="H51" s="8" t="n"/>
      <c r="I51" s="8" t="n"/>
      <c r="J51" s="8" t="n"/>
      <c r="K51" s="35" t="n"/>
      <c r="L51" s="6">
        <f>IF(C51="","",IFERROR(VLOOKUP(C51,'1-Demandes Recrutement'!B5:O85,3,FALSE),""))</f>
        <v/>
      </c>
    </row>
    <row r="52" ht="22" customHeight="1">
      <c r="B52" s="24">
        <f>IF(C52="","","COUT-"&amp;TEXT(COUNTA($C$5:C52),"000"))</f>
        <v/>
      </c>
      <c r="C52" s="10" t="n"/>
      <c r="D52" s="10">
        <f>IF(C52="","",IFERROR(VLOOKUP(C52,'1-Demandes Recrutement'!B5:O85,4,FALSE),""))</f>
        <v/>
      </c>
      <c r="E52" s="10" t="n"/>
      <c r="F52" s="12" t="n"/>
      <c r="G52" s="12" t="n"/>
      <c r="H52" s="12" t="n"/>
      <c r="I52" s="12" t="n"/>
      <c r="J52" s="12" t="n"/>
      <c r="K52" s="36" t="n"/>
      <c r="L52" s="10">
        <f>IF(C52="","",IFERROR(VLOOKUP(C52,'1-Demandes Recrutement'!B5:O85,3,FALSE),""))</f>
        <v/>
      </c>
    </row>
    <row r="53" ht="22" customHeight="1">
      <c r="B53" s="25">
        <f>IF(C53="","","COUT-"&amp;TEXT(COUNTA($C$5:C53),"000"))</f>
        <v/>
      </c>
      <c r="C53" s="6" t="n"/>
      <c r="D53" s="6">
        <f>IF(C53="","",IFERROR(VLOOKUP(C53,'1-Demandes Recrutement'!B5:O85,4,FALSE),""))</f>
        <v/>
      </c>
      <c r="E53" s="6" t="n"/>
      <c r="F53" s="8" t="n"/>
      <c r="G53" s="8" t="n"/>
      <c r="H53" s="8" t="n"/>
      <c r="I53" s="8" t="n"/>
      <c r="J53" s="8" t="n"/>
      <c r="K53" s="35" t="n"/>
      <c r="L53" s="6">
        <f>IF(C53="","",IFERROR(VLOOKUP(C53,'1-Demandes Recrutement'!B5:O85,3,FALSE),""))</f>
        <v/>
      </c>
    </row>
    <row r="54" ht="22" customHeight="1">
      <c r="B54" s="24">
        <f>IF(C54="","","COUT-"&amp;TEXT(COUNTA($C$5:C54),"000"))</f>
        <v/>
      </c>
      <c r="C54" s="10" t="n"/>
      <c r="D54" s="10">
        <f>IF(C54="","",IFERROR(VLOOKUP(C54,'1-Demandes Recrutement'!B5:O85,4,FALSE),""))</f>
        <v/>
      </c>
      <c r="E54" s="10" t="n"/>
      <c r="F54" s="12" t="n"/>
      <c r="G54" s="12" t="n"/>
      <c r="H54" s="12" t="n"/>
      <c r="I54" s="12" t="n"/>
      <c r="J54" s="12" t="n"/>
      <c r="K54" s="36" t="n"/>
      <c r="L54" s="10">
        <f>IF(C54="","",IFERROR(VLOOKUP(C54,'1-Demandes Recrutement'!B5:O85,3,FALSE),""))</f>
        <v/>
      </c>
    </row>
    <row r="55" ht="22" customHeight="1">
      <c r="B55" s="25">
        <f>IF(C55="","","COUT-"&amp;TEXT(COUNTA($C$5:C55),"000"))</f>
        <v/>
      </c>
      <c r="C55" s="6" t="n"/>
      <c r="D55" s="6">
        <f>IF(C55="","",IFERROR(VLOOKUP(C55,'1-Demandes Recrutement'!B5:O85,4,FALSE),""))</f>
        <v/>
      </c>
      <c r="E55" s="6" t="n"/>
      <c r="F55" s="8" t="n"/>
      <c r="G55" s="8" t="n"/>
      <c r="H55" s="8" t="n"/>
      <c r="I55" s="8" t="n"/>
      <c r="J55" s="8" t="n"/>
      <c r="K55" s="35" t="n"/>
      <c r="L55" s="6">
        <f>IF(C55="","",IFERROR(VLOOKUP(C55,'1-Demandes Recrutement'!B5:O85,3,FALSE),""))</f>
        <v/>
      </c>
    </row>
    <row r="56" ht="22" customHeight="1">
      <c r="B56" s="24">
        <f>IF(C56="","","COUT-"&amp;TEXT(COUNTA($C$5:C56),"000"))</f>
        <v/>
      </c>
      <c r="C56" s="10" t="n"/>
      <c r="D56" s="10">
        <f>IF(C56="","",IFERROR(VLOOKUP(C56,'1-Demandes Recrutement'!B5:O85,4,FALSE),""))</f>
        <v/>
      </c>
      <c r="E56" s="10" t="n"/>
      <c r="F56" s="12" t="n"/>
      <c r="G56" s="12" t="n"/>
      <c r="H56" s="12" t="n"/>
      <c r="I56" s="12" t="n"/>
      <c r="J56" s="12" t="n"/>
      <c r="K56" s="36" t="n"/>
      <c r="L56" s="10">
        <f>IF(C56="","",IFERROR(VLOOKUP(C56,'1-Demandes Recrutement'!B5:O85,3,FALSE),""))</f>
        <v/>
      </c>
    </row>
    <row r="57" ht="22" customHeight="1">
      <c r="B57" s="25">
        <f>IF(C57="","","COUT-"&amp;TEXT(COUNTA($C$5:C57),"000"))</f>
        <v/>
      </c>
      <c r="C57" s="6" t="n"/>
      <c r="D57" s="6">
        <f>IF(C57="","",IFERROR(VLOOKUP(C57,'1-Demandes Recrutement'!B5:O85,4,FALSE),""))</f>
        <v/>
      </c>
      <c r="E57" s="6" t="n"/>
      <c r="F57" s="8" t="n"/>
      <c r="G57" s="8" t="n"/>
      <c r="H57" s="8" t="n"/>
      <c r="I57" s="8" t="n"/>
      <c r="J57" s="8" t="n"/>
      <c r="K57" s="35" t="n"/>
      <c r="L57" s="6">
        <f>IF(C57="","",IFERROR(VLOOKUP(C57,'1-Demandes Recrutement'!B5:O85,3,FALSE),""))</f>
        <v/>
      </c>
    </row>
    <row r="58" ht="22" customHeight="1">
      <c r="B58" s="24">
        <f>IF(C58="","","COUT-"&amp;TEXT(COUNTA($C$5:C58),"000"))</f>
        <v/>
      </c>
      <c r="C58" s="10" t="n"/>
      <c r="D58" s="10">
        <f>IF(C58="","",IFERROR(VLOOKUP(C58,'1-Demandes Recrutement'!B5:O85,4,FALSE),""))</f>
        <v/>
      </c>
      <c r="E58" s="10" t="n"/>
      <c r="F58" s="12" t="n"/>
      <c r="G58" s="12" t="n"/>
      <c r="H58" s="12" t="n"/>
      <c r="I58" s="12" t="n"/>
      <c r="J58" s="12" t="n"/>
      <c r="K58" s="36" t="n"/>
      <c r="L58" s="10">
        <f>IF(C58="","",IFERROR(VLOOKUP(C58,'1-Demandes Recrutement'!B5:O85,3,FALSE),""))</f>
        <v/>
      </c>
    </row>
    <row r="59" ht="22" customHeight="1">
      <c r="B59" s="25">
        <f>IF(C59="","","COUT-"&amp;TEXT(COUNTA($C$5:C59),"000"))</f>
        <v/>
      </c>
      <c r="C59" s="6" t="n"/>
      <c r="D59" s="6">
        <f>IF(C59="","",IFERROR(VLOOKUP(C59,'1-Demandes Recrutement'!B5:O85,4,FALSE),""))</f>
        <v/>
      </c>
      <c r="E59" s="6" t="n"/>
      <c r="F59" s="8" t="n"/>
      <c r="G59" s="8" t="n"/>
      <c r="H59" s="8" t="n"/>
      <c r="I59" s="8" t="n"/>
      <c r="J59" s="8" t="n"/>
      <c r="K59" s="35" t="n"/>
      <c r="L59" s="6">
        <f>IF(C59="","",IFERROR(VLOOKUP(C59,'1-Demandes Recrutement'!B5:O85,3,FALSE),""))</f>
        <v/>
      </c>
    </row>
    <row r="60" ht="22" customHeight="1">
      <c r="B60" s="24">
        <f>IF(C60="","","COUT-"&amp;TEXT(COUNTA($C$5:C60),"000"))</f>
        <v/>
      </c>
      <c r="C60" s="10" t="n"/>
      <c r="D60" s="10">
        <f>IF(C60="","",IFERROR(VLOOKUP(C60,'1-Demandes Recrutement'!B5:O85,4,FALSE),""))</f>
        <v/>
      </c>
      <c r="E60" s="10" t="n"/>
      <c r="F60" s="12" t="n"/>
      <c r="G60" s="12" t="n"/>
      <c r="H60" s="12" t="n"/>
      <c r="I60" s="12" t="n"/>
      <c r="J60" s="12" t="n"/>
      <c r="K60" s="36" t="n"/>
      <c r="L60" s="10">
        <f>IF(C60="","",IFERROR(VLOOKUP(C60,'1-Demandes Recrutement'!B5:O85,3,FALSE),""))</f>
        <v/>
      </c>
    </row>
    <row r="61" ht="22" customHeight="1">
      <c r="B61" s="25">
        <f>IF(C61="","","COUT-"&amp;TEXT(COUNTA($C$5:C61),"000"))</f>
        <v/>
      </c>
      <c r="C61" s="6" t="n"/>
      <c r="D61" s="6">
        <f>IF(C61="","",IFERROR(VLOOKUP(C61,'1-Demandes Recrutement'!B5:O85,4,FALSE),""))</f>
        <v/>
      </c>
      <c r="E61" s="6" t="n"/>
      <c r="F61" s="8" t="n"/>
      <c r="G61" s="8" t="n"/>
      <c r="H61" s="8" t="n"/>
      <c r="I61" s="8" t="n"/>
      <c r="J61" s="8" t="n"/>
      <c r="K61" s="35" t="n"/>
      <c r="L61" s="6">
        <f>IF(C61="","",IFERROR(VLOOKUP(C61,'1-Demandes Recrutement'!B5:O85,3,FALSE),""))</f>
        <v/>
      </c>
    </row>
    <row r="62" ht="22" customHeight="1">
      <c r="B62" s="24">
        <f>IF(C62="","","COUT-"&amp;TEXT(COUNTA($C$5:C62),"000"))</f>
        <v/>
      </c>
      <c r="C62" s="10" t="n"/>
      <c r="D62" s="10">
        <f>IF(C62="","",IFERROR(VLOOKUP(C62,'1-Demandes Recrutement'!B5:O85,4,FALSE),""))</f>
        <v/>
      </c>
      <c r="E62" s="10" t="n"/>
      <c r="F62" s="12" t="n"/>
      <c r="G62" s="12" t="n"/>
      <c r="H62" s="12" t="n"/>
      <c r="I62" s="12" t="n"/>
      <c r="J62" s="12" t="n"/>
      <c r="K62" s="36" t="n"/>
      <c r="L62" s="10">
        <f>IF(C62="","",IFERROR(VLOOKUP(C62,'1-Demandes Recrutement'!B5:O85,3,FALSE),""))</f>
        <v/>
      </c>
    </row>
    <row r="63" ht="22" customHeight="1">
      <c r="B63" s="25">
        <f>IF(C63="","","COUT-"&amp;TEXT(COUNTA($C$5:C63),"000"))</f>
        <v/>
      </c>
      <c r="C63" s="6" t="n"/>
      <c r="D63" s="6">
        <f>IF(C63="","",IFERROR(VLOOKUP(C63,'1-Demandes Recrutement'!B5:O85,4,FALSE),""))</f>
        <v/>
      </c>
      <c r="E63" s="6" t="n"/>
      <c r="F63" s="8" t="n"/>
      <c r="G63" s="8" t="n"/>
      <c r="H63" s="8" t="n"/>
      <c r="I63" s="8" t="n"/>
      <c r="J63" s="8" t="n"/>
      <c r="K63" s="35" t="n"/>
      <c r="L63" s="6">
        <f>IF(C63="","",IFERROR(VLOOKUP(C63,'1-Demandes Recrutement'!B5:O85,3,FALSE),""))</f>
        <v/>
      </c>
    </row>
    <row r="64" ht="22" customHeight="1">
      <c r="B64" s="24">
        <f>IF(C64="","","COUT-"&amp;TEXT(COUNTA($C$5:C64),"000"))</f>
        <v/>
      </c>
      <c r="C64" s="10" t="n"/>
      <c r="D64" s="10">
        <f>IF(C64="","",IFERROR(VLOOKUP(C64,'1-Demandes Recrutement'!B5:O85,4,FALSE),""))</f>
        <v/>
      </c>
      <c r="E64" s="10" t="n"/>
      <c r="F64" s="12" t="n"/>
      <c r="G64" s="12" t="n"/>
      <c r="H64" s="12" t="n"/>
      <c r="I64" s="12" t="n"/>
      <c r="J64" s="12" t="n"/>
      <c r="K64" s="36" t="n"/>
      <c r="L64" s="10">
        <f>IF(C64="","",IFERROR(VLOOKUP(C64,'1-Demandes Recrutement'!B5:O85,3,FALSE),""))</f>
        <v/>
      </c>
    </row>
    <row r="65" ht="22" customHeight="1">
      <c r="B65" s="25">
        <f>IF(C65="","","COUT-"&amp;TEXT(COUNTA($C$5:C65),"000"))</f>
        <v/>
      </c>
      <c r="C65" s="6" t="n"/>
      <c r="D65" s="6">
        <f>IF(C65="","",IFERROR(VLOOKUP(C65,'1-Demandes Recrutement'!B5:O85,4,FALSE),""))</f>
        <v/>
      </c>
      <c r="E65" s="6" t="n"/>
      <c r="F65" s="8" t="n"/>
      <c r="G65" s="8" t="n"/>
      <c r="H65" s="8" t="n"/>
      <c r="I65" s="8" t="n"/>
      <c r="J65" s="8" t="n"/>
      <c r="K65" s="35" t="n"/>
      <c r="L65" s="6">
        <f>IF(C65="","",IFERROR(VLOOKUP(C65,'1-Demandes Recrutement'!B5:O85,3,FALSE),""))</f>
        <v/>
      </c>
    </row>
    <row r="66" ht="22" customHeight="1">
      <c r="B66" s="24">
        <f>IF(C66="","","COUT-"&amp;TEXT(COUNTA($C$5:C66),"000"))</f>
        <v/>
      </c>
      <c r="C66" s="10" t="n"/>
      <c r="D66" s="10">
        <f>IF(C66="","",IFERROR(VLOOKUP(C66,'1-Demandes Recrutement'!B5:O85,4,FALSE),""))</f>
        <v/>
      </c>
      <c r="E66" s="10" t="n"/>
      <c r="F66" s="12" t="n"/>
      <c r="G66" s="12" t="n"/>
      <c r="H66" s="12" t="n"/>
      <c r="I66" s="12" t="n"/>
      <c r="J66" s="12" t="n"/>
      <c r="K66" s="36" t="n"/>
      <c r="L66" s="10">
        <f>IF(C66="","",IFERROR(VLOOKUP(C66,'1-Demandes Recrutement'!B5:O85,3,FALSE),""))</f>
        <v/>
      </c>
    </row>
    <row r="67" ht="22" customHeight="1">
      <c r="B67" s="25">
        <f>IF(C67="","","COUT-"&amp;TEXT(COUNTA($C$5:C67),"000"))</f>
        <v/>
      </c>
      <c r="C67" s="6" t="n"/>
      <c r="D67" s="6">
        <f>IF(C67="","",IFERROR(VLOOKUP(C67,'1-Demandes Recrutement'!B5:O85,4,FALSE),""))</f>
        <v/>
      </c>
      <c r="E67" s="6" t="n"/>
      <c r="F67" s="8" t="n"/>
      <c r="G67" s="8" t="n"/>
      <c r="H67" s="8" t="n"/>
      <c r="I67" s="8" t="n"/>
      <c r="J67" s="8" t="n"/>
      <c r="K67" s="35" t="n"/>
      <c r="L67" s="6">
        <f>IF(C67="","",IFERROR(VLOOKUP(C67,'1-Demandes Recrutement'!B5:O85,3,FALSE),""))</f>
        <v/>
      </c>
    </row>
    <row r="68" ht="22" customHeight="1">
      <c r="B68" s="24">
        <f>IF(C68="","","COUT-"&amp;TEXT(COUNTA($C$5:C68),"000"))</f>
        <v/>
      </c>
      <c r="C68" s="10" t="n"/>
      <c r="D68" s="10">
        <f>IF(C68="","",IFERROR(VLOOKUP(C68,'1-Demandes Recrutement'!B5:O85,4,FALSE),""))</f>
        <v/>
      </c>
      <c r="E68" s="10" t="n"/>
      <c r="F68" s="12" t="n"/>
      <c r="G68" s="12" t="n"/>
      <c r="H68" s="12" t="n"/>
      <c r="I68" s="12" t="n"/>
      <c r="J68" s="12" t="n"/>
      <c r="K68" s="36" t="n"/>
      <c r="L68" s="10">
        <f>IF(C68="","",IFERROR(VLOOKUP(C68,'1-Demandes Recrutement'!B5:O85,3,FALSE),""))</f>
        <v/>
      </c>
    </row>
    <row r="69" ht="22" customHeight="1">
      <c r="B69" s="25">
        <f>IF(C69="","","COUT-"&amp;TEXT(COUNTA($C$5:C69),"000"))</f>
        <v/>
      </c>
      <c r="C69" s="6" t="n"/>
      <c r="D69" s="6">
        <f>IF(C69="","",IFERROR(VLOOKUP(C69,'1-Demandes Recrutement'!B5:O85,4,FALSE),""))</f>
        <v/>
      </c>
      <c r="E69" s="6" t="n"/>
      <c r="F69" s="8" t="n"/>
      <c r="G69" s="8" t="n"/>
      <c r="H69" s="8" t="n"/>
      <c r="I69" s="8" t="n"/>
      <c r="J69" s="8" t="n"/>
      <c r="K69" s="35" t="n"/>
      <c r="L69" s="6">
        <f>IF(C69="","",IFERROR(VLOOKUP(C69,'1-Demandes Recrutement'!B5:O85,3,FALSE),""))</f>
        <v/>
      </c>
    </row>
    <row r="70" ht="22" customHeight="1">
      <c r="B70" s="24">
        <f>IF(C70="","","COUT-"&amp;TEXT(COUNTA($C$5:C70),"000"))</f>
        <v/>
      </c>
      <c r="C70" s="10" t="n"/>
      <c r="D70" s="10">
        <f>IF(C70="","",IFERROR(VLOOKUP(C70,'1-Demandes Recrutement'!B5:O85,4,FALSE),""))</f>
        <v/>
      </c>
      <c r="E70" s="10" t="n"/>
      <c r="F70" s="12" t="n"/>
      <c r="G70" s="12" t="n"/>
      <c r="H70" s="12" t="n"/>
      <c r="I70" s="12" t="n"/>
      <c r="J70" s="12" t="n"/>
      <c r="K70" s="36" t="n"/>
      <c r="L70" s="10">
        <f>IF(C70="","",IFERROR(VLOOKUP(C70,'1-Demandes Recrutement'!B5:O85,3,FALSE),""))</f>
        <v/>
      </c>
    </row>
    <row r="71" ht="22" customHeight="1">
      <c r="B71" s="25">
        <f>IF(C71="","","COUT-"&amp;TEXT(COUNTA($C$5:C71),"000"))</f>
        <v/>
      </c>
      <c r="C71" s="6" t="n"/>
      <c r="D71" s="6">
        <f>IF(C71="","",IFERROR(VLOOKUP(C71,'1-Demandes Recrutement'!B5:O85,4,FALSE),""))</f>
        <v/>
      </c>
      <c r="E71" s="6" t="n"/>
      <c r="F71" s="8" t="n"/>
      <c r="G71" s="8" t="n"/>
      <c r="H71" s="8" t="n"/>
      <c r="I71" s="8" t="n"/>
      <c r="J71" s="8" t="n"/>
      <c r="K71" s="35" t="n"/>
      <c r="L71" s="6">
        <f>IF(C71="","",IFERROR(VLOOKUP(C71,'1-Demandes Recrutement'!B5:O85,3,FALSE),""))</f>
        <v/>
      </c>
    </row>
    <row r="72" ht="22" customHeight="1">
      <c r="B72" s="24">
        <f>IF(C72="","","COUT-"&amp;TEXT(COUNTA($C$5:C72),"000"))</f>
        <v/>
      </c>
      <c r="C72" s="10" t="n"/>
      <c r="D72" s="10">
        <f>IF(C72="","",IFERROR(VLOOKUP(C72,'1-Demandes Recrutement'!B5:O85,4,FALSE),""))</f>
        <v/>
      </c>
      <c r="E72" s="10" t="n"/>
      <c r="F72" s="12" t="n"/>
      <c r="G72" s="12" t="n"/>
      <c r="H72" s="12" t="n"/>
      <c r="I72" s="12" t="n"/>
      <c r="J72" s="12" t="n"/>
      <c r="K72" s="36" t="n"/>
      <c r="L72" s="10">
        <f>IF(C72="","",IFERROR(VLOOKUP(C72,'1-Demandes Recrutement'!B5:O85,3,FALSE),""))</f>
        <v/>
      </c>
    </row>
    <row r="73" ht="22" customHeight="1">
      <c r="B73" s="25">
        <f>IF(C73="","","COUT-"&amp;TEXT(COUNTA($C$5:C73),"000"))</f>
        <v/>
      </c>
      <c r="C73" s="6" t="n"/>
      <c r="D73" s="6">
        <f>IF(C73="","",IFERROR(VLOOKUP(C73,'1-Demandes Recrutement'!B5:O85,4,FALSE),""))</f>
        <v/>
      </c>
      <c r="E73" s="6" t="n"/>
      <c r="F73" s="8" t="n"/>
      <c r="G73" s="8" t="n"/>
      <c r="H73" s="8" t="n"/>
      <c r="I73" s="8" t="n"/>
      <c r="J73" s="8" t="n"/>
      <c r="K73" s="35" t="n"/>
      <c r="L73" s="6">
        <f>IF(C73="","",IFERROR(VLOOKUP(C73,'1-Demandes Recrutement'!B5:O85,3,FALSE),""))</f>
        <v/>
      </c>
    </row>
    <row r="74" ht="22" customHeight="1">
      <c r="B74" s="24">
        <f>IF(C74="","","COUT-"&amp;TEXT(COUNTA($C$5:C74),"000"))</f>
        <v/>
      </c>
      <c r="C74" s="10" t="n"/>
      <c r="D74" s="10">
        <f>IF(C74="","",IFERROR(VLOOKUP(C74,'1-Demandes Recrutement'!B5:O85,4,FALSE),""))</f>
        <v/>
      </c>
      <c r="E74" s="10" t="n"/>
      <c r="F74" s="12" t="n"/>
      <c r="G74" s="12" t="n"/>
      <c r="H74" s="12" t="n"/>
      <c r="I74" s="12" t="n"/>
      <c r="J74" s="12" t="n"/>
      <c r="K74" s="36" t="n"/>
      <c r="L74" s="10">
        <f>IF(C74="","",IFERROR(VLOOKUP(C74,'1-Demandes Recrutement'!B5:O85,3,FALSE),""))</f>
        <v/>
      </c>
    </row>
    <row r="75" ht="22" customHeight="1">
      <c r="B75" s="25">
        <f>IF(C75="","","COUT-"&amp;TEXT(COUNTA($C$5:C75),"000"))</f>
        <v/>
      </c>
      <c r="C75" s="6" t="n"/>
      <c r="D75" s="6">
        <f>IF(C75="","",IFERROR(VLOOKUP(C75,'1-Demandes Recrutement'!B5:O85,4,FALSE),""))</f>
        <v/>
      </c>
      <c r="E75" s="6" t="n"/>
      <c r="F75" s="8" t="n"/>
      <c r="G75" s="8" t="n"/>
      <c r="H75" s="8" t="n"/>
      <c r="I75" s="8" t="n"/>
      <c r="J75" s="8" t="n"/>
      <c r="K75" s="35" t="n"/>
      <c r="L75" s="6">
        <f>IF(C75="","",IFERROR(VLOOKUP(C75,'1-Demandes Recrutement'!B5:O85,3,FALSE),""))</f>
        <v/>
      </c>
    </row>
    <row r="76" ht="22" customHeight="1">
      <c r="B76" s="24">
        <f>IF(C76="","","COUT-"&amp;TEXT(COUNTA($C$5:C76),"000"))</f>
        <v/>
      </c>
      <c r="C76" s="10" t="n"/>
      <c r="D76" s="10">
        <f>IF(C76="","",IFERROR(VLOOKUP(C76,'1-Demandes Recrutement'!B5:O85,4,FALSE),""))</f>
        <v/>
      </c>
      <c r="E76" s="10" t="n"/>
      <c r="F76" s="12" t="n"/>
      <c r="G76" s="12" t="n"/>
      <c r="H76" s="12" t="n"/>
      <c r="I76" s="12" t="n"/>
      <c r="J76" s="12" t="n"/>
      <c r="K76" s="36" t="n"/>
      <c r="L76" s="10">
        <f>IF(C76="","",IFERROR(VLOOKUP(C76,'1-Demandes Recrutement'!B5:O85,3,FALSE),""))</f>
        <v/>
      </c>
    </row>
    <row r="77" ht="22" customHeight="1">
      <c r="B77" s="25">
        <f>IF(C77="","","COUT-"&amp;TEXT(COUNTA($C$5:C77),"000"))</f>
        <v/>
      </c>
      <c r="C77" s="6" t="n"/>
      <c r="D77" s="6">
        <f>IF(C77="","",IFERROR(VLOOKUP(C77,'1-Demandes Recrutement'!B5:O85,4,FALSE),""))</f>
        <v/>
      </c>
      <c r="E77" s="6" t="n"/>
      <c r="F77" s="8" t="n"/>
      <c r="G77" s="8" t="n"/>
      <c r="H77" s="8" t="n"/>
      <c r="I77" s="8" t="n"/>
      <c r="J77" s="8" t="n"/>
      <c r="K77" s="35" t="n"/>
      <c r="L77" s="6">
        <f>IF(C77="","",IFERROR(VLOOKUP(C77,'1-Demandes Recrutement'!B5:O85,3,FALSE),""))</f>
        <v/>
      </c>
    </row>
    <row r="78" ht="22" customHeight="1">
      <c r="B78" s="24">
        <f>IF(C78="","","COUT-"&amp;TEXT(COUNTA($C$5:C78),"000"))</f>
        <v/>
      </c>
      <c r="C78" s="10" t="n"/>
      <c r="D78" s="10">
        <f>IF(C78="","",IFERROR(VLOOKUP(C78,'1-Demandes Recrutement'!B5:O85,4,FALSE),""))</f>
        <v/>
      </c>
      <c r="E78" s="10" t="n"/>
      <c r="F78" s="12" t="n"/>
      <c r="G78" s="12" t="n"/>
      <c r="H78" s="12" t="n"/>
      <c r="I78" s="12" t="n"/>
      <c r="J78" s="12" t="n"/>
      <c r="K78" s="36" t="n"/>
      <c r="L78" s="10">
        <f>IF(C78="","",IFERROR(VLOOKUP(C78,'1-Demandes Recrutement'!B5:O85,3,FALSE),""))</f>
        <v/>
      </c>
    </row>
    <row r="79" ht="22" customHeight="1">
      <c r="B79" s="25">
        <f>IF(C79="","","COUT-"&amp;TEXT(COUNTA($C$5:C79),"000"))</f>
        <v/>
      </c>
      <c r="C79" s="6" t="n"/>
      <c r="D79" s="6">
        <f>IF(C79="","",IFERROR(VLOOKUP(C79,'1-Demandes Recrutement'!B5:O85,4,FALSE),""))</f>
        <v/>
      </c>
      <c r="E79" s="6" t="n"/>
      <c r="F79" s="8" t="n"/>
      <c r="G79" s="8" t="n"/>
      <c r="H79" s="8" t="n"/>
      <c r="I79" s="8" t="n"/>
      <c r="J79" s="8" t="n"/>
      <c r="K79" s="35" t="n"/>
      <c r="L79" s="6">
        <f>IF(C79="","",IFERROR(VLOOKUP(C79,'1-Demandes Recrutement'!B5:O85,3,FALSE),""))</f>
        <v/>
      </c>
    </row>
    <row r="80" ht="22" customHeight="1">
      <c r="B80" s="24">
        <f>IF(C80="","","COUT-"&amp;TEXT(COUNTA($C$5:C80),"000"))</f>
        <v/>
      </c>
      <c r="C80" s="10" t="n"/>
      <c r="D80" s="10">
        <f>IF(C80="","",IFERROR(VLOOKUP(C80,'1-Demandes Recrutement'!B5:O85,4,FALSE),""))</f>
        <v/>
      </c>
      <c r="E80" s="10" t="n"/>
      <c r="F80" s="12" t="n"/>
      <c r="G80" s="12" t="n"/>
      <c r="H80" s="12" t="n"/>
      <c r="I80" s="12" t="n"/>
      <c r="J80" s="12" t="n"/>
      <c r="K80" s="36" t="n"/>
      <c r="L80" s="10">
        <f>IF(C80="","",IFERROR(VLOOKUP(C80,'1-Demandes Recrutement'!B5:O85,3,FALSE),""))</f>
        <v/>
      </c>
    </row>
    <row r="81" ht="22" customHeight="1">
      <c r="B81" s="25">
        <f>IF(C81="","","COUT-"&amp;TEXT(COUNTA($C$5:C81),"000"))</f>
        <v/>
      </c>
      <c r="C81" s="6" t="n"/>
      <c r="D81" s="6">
        <f>IF(C81="","",IFERROR(VLOOKUP(C81,'1-Demandes Recrutement'!B5:O85,4,FALSE),""))</f>
        <v/>
      </c>
      <c r="E81" s="6" t="n"/>
      <c r="F81" s="8" t="n"/>
      <c r="G81" s="8" t="n"/>
      <c r="H81" s="8" t="n"/>
      <c r="I81" s="8" t="n"/>
      <c r="J81" s="8" t="n"/>
      <c r="K81" s="35" t="n"/>
      <c r="L81" s="6">
        <f>IF(C81="","",IFERROR(VLOOKUP(C81,'1-Demandes Recrutement'!B5:O85,3,FALSE),""))</f>
        <v/>
      </c>
    </row>
    <row r="82" ht="22" customHeight="1">
      <c r="B82" s="24">
        <f>IF(C82="","","COUT-"&amp;TEXT(COUNTA($C$5:C82),"000"))</f>
        <v/>
      </c>
      <c r="C82" s="10" t="n"/>
      <c r="D82" s="10">
        <f>IF(C82="","",IFERROR(VLOOKUP(C82,'1-Demandes Recrutement'!B5:O85,4,FALSE),""))</f>
        <v/>
      </c>
      <c r="E82" s="10" t="n"/>
      <c r="F82" s="12" t="n"/>
      <c r="G82" s="12" t="n"/>
      <c r="H82" s="12" t="n"/>
      <c r="I82" s="12" t="n"/>
      <c r="J82" s="12" t="n"/>
      <c r="K82" s="36" t="n"/>
      <c r="L82" s="10">
        <f>IF(C82="","",IFERROR(VLOOKUP(C82,'1-Demandes Recrutement'!B5:O85,3,FALSE),""))</f>
        <v/>
      </c>
    </row>
    <row r="83" ht="22" customHeight="1">
      <c r="B83" s="25">
        <f>IF(C83="","","COUT-"&amp;TEXT(COUNTA($C$5:C83),"000"))</f>
        <v/>
      </c>
      <c r="C83" s="6" t="n"/>
      <c r="D83" s="6">
        <f>IF(C83="","",IFERROR(VLOOKUP(C83,'1-Demandes Recrutement'!B5:O85,4,FALSE),""))</f>
        <v/>
      </c>
      <c r="E83" s="6" t="n"/>
      <c r="F83" s="8" t="n"/>
      <c r="G83" s="8" t="n"/>
      <c r="H83" s="8" t="n"/>
      <c r="I83" s="8" t="n"/>
      <c r="J83" s="8" t="n"/>
      <c r="K83" s="35" t="n"/>
      <c r="L83" s="6">
        <f>IF(C83="","",IFERROR(VLOOKUP(C83,'1-Demandes Recrutement'!B5:O85,3,FALSE),""))</f>
        <v/>
      </c>
    </row>
    <row r="84" ht="22" customHeight="1">
      <c r="B84" s="24">
        <f>IF(C84="","","COUT-"&amp;TEXT(COUNTA($C$5:C84),"000"))</f>
        <v/>
      </c>
      <c r="C84" s="10" t="n"/>
      <c r="D84" s="10">
        <f>IF(C84="","",IFERROR(VLOOKUP(C84,'1-Demandes Recrutement'!B5:O85,4,FALSE),""))</f>
        <v/>
      </c>
      <c r="E84" s="10" t="n"/>
      <c r="F84" s="12" t="n"/>
      <c r="G84" s="12" t="n"/>
      <c r="H84" s="12" t="n"/>
      <c r="I84" s="12" t="n"/>
      <c r="J84" s="12" t="n"/>
      <c r="K84" s="36" t="n"/>
      <c r="L84" s="10">
        <f>IF(C84="","",IFERROR(VLOOKUP(C84,'1-Demandes Recrutement'!B5:O85,3,FALSE),""))</f>
        <v/>
      </c>
    </row>
    <row r="85" ht="22" customHeight="1">
      <c r="B85" s="25">
        <f>IF(C85="","","COUT-"&amp;TEXT(COUNTA($C$5:C85),"000"))</f>
        <v/>
      </c>
      <c r="C85" s="6" t="n"/>
      <c r="D85" s="6">
        <f>IF(C85="","",IFERROR(VLOOKUP(C85,'1-Demandes Recrutement'!B5:O85,4,FALSE),""))</f>
        <v/>
      </c>
      <c r="E85" s="6" t="n"/>
      <c r="F85" s="8" t="n"/>
      <c r="G85" s="8" t="n"/>
      <c r="H85" s="8" t="n"/>
      <c r="I85" s="8" t="n"/>
      <c r="J85" s="8" t="n"/>
      <c r="K85" s="35" t="n"/>
      <c r="L85" s="6">
        <f>IF(C85="","",IFERROR(VLOOKUP(C85,'1-Demandes Recrutement'!B5:O85,3,FALSE),""))</f>
        <v/>
      </c>
    </row>
    <row r="86" ht="22" customHeight="1">
      <c r="B86" s="24">
        <f>IF(C86="","","COUT-"&amp;TEXT(COUNTA($C$5:C86),"000"))</f>
        <v/>
      </c>
      <c r="C86" s="10" t="n"/>
      <c r="D86" s="10">
        <f>IF(C86="","",IFERROR(VLOOKUP(C86,'1-Demandes Recrutement'!B5:O85,4,FALSE),""))</f>
        <v/>
      </c>
      <c r="E86" s="10" t="n"/>
      <c r="F86" s="12" t="n"/>
      <c r="G86" s="12" t="n"/>
      <c r="H86" s="12" t="n"/>
      <c r="I86" s="12" t="n"/>
      <c r="J86" s="12" t="n"/>
      <c r="K86" s="36" t="n"/>
      <c r="L86" s="10">
        <f>IF(C86="","",IFERROR(VLOOKUP(C86,'1-Demandes Recrutement'!B5:O85,3,FALSE),""))</f>
        <v/>
      </c>
    </row>
    <row r="87" ht="22" customHeight="1">
      <c r="B87" s="25">
        <f>IF(C87="","","COUT-"&amp;TEXT(COUNTA($C$5:C87),"000"))</f>
        <v/>
      </c>
      <c r="C87" s="6" t="n"/>
      <c r="D87" s="6">
        <f>IF(C87="","",IFERROR(VLOOKUP(C87,'1-Demandes Recrutement'!B5:O85,4,FALSE),""))</f>
        <v/>
      </c>
      <c r="E87" s="6" t="n"/>
      <c r="F87" s="8" t="n"/>
      <c r="G87" s="8" t="n"/>
      <c r="H87" s="8" t="n"/>
      <c r="I87" s="8" t="n"/>
      <c r="J87" s="8" t="n"/>
      <c r="K87" s="35" t="n"/>
      <c r="L87" s="6">
        <f>IF(C87="","",IFERROR(VLOOKUP(C87,'1-Demandes Recrutement'!B5:O85,3,FALSE),""))</f>
        <v/>
      </c>
    </row>
    <row r="88">
      <c r="D88">
        <f>IF(C88="","",IFERROR(VLOOKUP(C88,'1-Demandes Recrutement'!B5:O85,4,FALSE),""))</f>
        <v/>
      </c>
      <c r="L88">
        <f>IF(C88="","",IFERROR(VLOOKUP(C88,'1-Demandes Recrutement'!B5:O85,3,FALSE),""))</f>
        <v/>
      </c>
    </row>
    <row r="89" ht="26" customHeight="1">
      <c r="B89" s="14" t="inlineStr">
        <is>
          <t>TOTAL</t>
        </is>
      </c>
      <c r="C89" s="14" t="n"/>
      <c r="D89" s="14">
        <f>IF(C89="","",IFERROR(VLOOKUP(C89,'1-Demandes Recrutement'!B5:O85,4,FALSE),""))</f>
        <v/>
      </c>
      <c r="E89" s="14" t="n"/>
      <c r="F89" s="15">
        <f>SUM(F5:F87)</f>
        <v/>
      </c>
      <c r="G89" s="15">
        <f>SUM(G5:G87)</f>
        <v/>
      </c>
      <c r="H89" s="15">
        <f>SUM(H5:H87)</f>
        <v/>
      </c>
      <c r="I89" s="15">
        <f>SUM(I5:I87)</f>
        <v/>
      </c>
      <c r="J89" s="15">
        <f>SUM(J5:J87)</f>
        <v/>
      </c>
      <c r="K89" s="14" t="n"/>
      <c r="L89" s="14">
        <f>IF(C89="","",IFERROR(VLOOKUP(C89,'1-Demandes Recrutement'!B5:O85,3,FALSE),""))</f>
        <v/>
      </c>
    </row>
    <row r="90">
      <c r="D90">
        <f>IF(C90="","",IFERROR(VLOOKUP(C90,'1-Demandes Recrutement'!B5:O85,4,FALSE),""))</f>
        <v/>
      </c>
      <c r="L90">
        <f>IF(C90="","",IFERROR(VLOOKUP(C90,'1-Demandes Recrutement'!B5:O85,3,FALSE),""))</f>
        <v/>
      </c>
    </row>
    <row r="91">
      <c r="B91" s="16">
        <f>IF(C91="","",IFERROR(VLOOKUP(C91,'1-Demandes Recrutement'!B5:O85,4,FALSE),""))</f>
        <v/>
      </c>
      <c r="L91">
        <f>IF(C91="","",IFERROR(VLOOKUP(C91,'1-Demandes Recrutement'!B5:O85,3,FALSE),""))</f>
        <v/>
      </c>
    </row>
    <row r="92" ht="22" customHeight="1">
      <c r="B92" s="25">
        <f>IF(C92="","",IFERROR(VLOOKUP(C92,'1-Demandes Recrutement'!B5:O85,4,FALSE),""))</f>
        <v/>
      </c>
      <c r="G92" s="19">
        <f>SUM(I5:I87)</f>
        <v/>
      </c>
      <c r="L92">
        <f>IF(C92="","",IFERROR(VLOOKUP(C92,'1-Demandes Recrutement'!B5:O85,3,FALSE),""))</f>
        <v/>
      </c>
    </row>
    <row r="93" ht="22" customHeight="1">
      <c r="B93" s="24">
        <f>IF(C93="","",IFERROR(VLOOKUP(C93,'1-Demandes Recrutement'!B5:O85,4,FALSE),""))</f>
        <v/>
      </c>
      <c r="G93" s="31">
        <f>IFERROR(AVERAGE(I5:I87),"-")</f>
        <v/>
      </c>
      <c r="L93">
        <f>IF(C93="","",IFERROR(VLOOKUP(C93,'1-Demandes Recrutement'!B5:O85,3,FALSE),""))</f>
        <v/>
      </c>
    </row>
    <row r="94" ht="22" customHeight="1">
      <c r="B94" s="25">
        <f>IF(C94="","",IFERROR(VLOOKUP(C94,'1-Demandes Recrutement'!B5:O85,4,FALSE),""))</f>
        <v/>
      </c>
      <c r="G94" s="17">
        <f>COUNTIF(C5:C87,"&lt;&gt;")</f>
        <v/>
      </c>
      <c r="L94">
        <f>IF(C94="","",IFERROR(VLOOKUP(C94,'1-Demandes Recrutement'!B5:O85,3,FALSE),""))</f>
        <v/>
      </c>
    </row>
    <row r="95">
      <c r="D95">
        <f>IF(C95="","",IFERROR(VLOOKUP(C95,'1-Demandes Recrutement'!B5:O85,4,FALSE),""))</f>
        <v/>
      </c>
      <c r="L95">
        <f>IF(C95="","",IFERROR(VLOOKUP(C95,'1-Demandes Recrutement'!B5:O85,3,FALSE),""))</f>
        <v/>
      </c>
    </row>
    <row r="96">
      <c r="D96">
        <f>IF(C96="","",IFERROR(VLOOKUP(C96,'1-Demandes Recrutement'!B5:O85,4,FALSE),""))</f>
        <v/>
      </c>
      <c r="L96">
        <f>IF(C96="","",IFERROR(VLOOKUP(C96,'1-Demandes Recrutement'!B5:O85,3,FALSE),""))</f>
        <v/>
      </c>
    </row>
    <row r="97" ht="26" customHeight="1">
      <c r="B97" s="26">
        <f>IF(C97="","",IFERROR(VLOOKUP(C97,'1-Demandes Recrutement'!B5:O85,4,FALSE),""))</f>
        <v/>
      </c>
      <c r="L97">
        <f>IF(C97="","",IFERROR(VLOOKUP(C97,'1-Demandes Recrutement'!B5:O85,3,FALSE),""))</f>
        <v/>
      </c>
    </row>
    <row r="98" ht="20" customHeight="1">
      <c r="B98" s="27">
        <f>IF(C98="","",IFERROR(VLOOKUP(C98,'1-Demandes Recrutement'!B5:O85,3,FALSE),""))</f>
        <v/>
      </c>
    </row>
    <row r="99" ht="20" customHeight="1">
      <c r="B99" s="27">
        <f>IF(C99="","",IFERROR(VLOOKUP(C99,'1-Demandes Recrutement'!B5:O85,3,FALSE),""))</f>
        <v/>
      </c>
    </row>
    <row r="100">
      <c r="D100">
        <f>IF(C100="","",IFERROR(VLOOKUP(C100,'1-Demandes Recrutement'!B5:O85,4,FALSE),""))</f>
        <v/>
      </c>
      <c r="L100">
        <f>IF(C100="","",IFERROR(VLOOKUP(C100,'1-Demandes Recrutement'!B5:O85,3,FALSE),""))</f>
        <v/>
      </c>
    </row>
  </sheetData>
  <autoFilter ref="B4:L87"/>
  <mergeCells count="9">
    <mergeCell ref="B98:L98"/>
    <mergeCell ref="B91:H91"/>
    <mergeCell ref="B2:L2"/>
    <mergeCell ref="B3:L3"/>
    <mergeCell ref="B94:F94"/>
    <mergeCell ref="B99:L99"/>
    <mergeCell ref="B93:F93"/>
    <mergeCell ref="B97:J97"/>
    <mergeCell ref="B92:F92"/>
  </mergeCells>
  <conditionalFormatting sqref="B8:B87">
    <cfRule type="expression" priority="1" dxfId="3">
      <formula>AND($C8="",$C7&lt;&gt;"")</formula>
    </cfRule>
  </conditionalFormatting>
  <conditionalFormatting sqref="C8:C87">
    <cfRule type="expression" priority="2" dxfId="3">
      <formula>AND($C8="",$C7&lt;&gt;"")</formula>
    </cfRule>
  </conditionalFormatting>
  <conditionalFormatting sqref="D8:D87">
    <cfRule type="expression" priority="3" dxfId="3">
      <formula>AND($C8="",$C7&lt;&gt;"")</formula>
    </cfRule>
  </conditionalFormatting>
  <conditionalFormatting sqref="E8:E87">
    <cfRule type="expression" priority="4" dxfId="3">
      <formula>AND($C8="",$C7&lt;&gt;"")</formula>
    </cfRule>
  </conditionalFormatting>
  <conditionalFormatting sqref="F8:F87">
    <cfRule type="expression" priority="5" dxfId="3">
      <formula>AND($C8="",$C7&lt;&gt;"")</formula>
    </cfRule>
  </conditionalFormatting>
  <conditionalFormatting sqref="G8:G87">
    <cfRule type="expression" priority="6" dxfId="3">
      <formula>AND($C8="",$C7&lt;&gt;"")</formula>
    </cfRule>
  </conditionalFormatting>
  <conditionalFormatting sqref="H8:H87">
    <cfRule type="expression" priority="7" dxfId="3">
      <formula>AND($C8="",$C7&lt;&gt;"")</formula>
    </cfRule>
  </conditionalFormatting>
  <conditionalFormatting sqref="I8:I87">
    <cfRule type="expression" priority="8" dxfId="3">
      <formula>AND($C8="",$C7&lt;&gt;"")</formula>
    </cfRule>
  </conditionalFormatting>
  <conditionalFormatting sqref="J8:J87">
    <cfRule type="expression" priority="9" dxfId="3">
      <formula>AND($C8="",$C7&lt;&gt;"")</formula>
    </cfRule>
  </conditionalFormatting>
  <conditionalFormatting sqref="K8:K87">
    <cfRule type="expression" priority="10" dxfId="3">
      <formula>AND($C8="",$C7&lt;&gt;"")</formula>
    </cfRule>
  </conditionalFormatting>
  <conditionalFormatting sqref="L8:L87">
    <cfRule type="expression" priority="11" dxfId="3">
      <formula>AND($C8="",$C7&lt;&gt;"")</formula>
    </cfRule>
  </conditionalFormatting>
  <dataValidations count="2">
    <dataValidation sqref="E5:E87" showDropDown="0" showInputMessage="0" showErrorMessage="0" allowBlank="1" errorTitle="Erreur" error="Valeur invalide" promptTitle="Liste" prompt="Choisir dans la liste" type="list">
      <formula1>'_Lists'!$W$2:$W$10</formula1>
    </dataValidation>
    <dataValidation sqref="K5:K87" showDropDown="0" showInputMessage="0" showErrorMessage="0" allowBlank="1" errorTitle="Erreur" error="Valeur invalide" promptTitle="Liste" prompt="Choisir dans la liste" type="list">
      <formula1>'_Lists'!$U$2:$U$18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2:O9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20" customWidth="1" min="3" max="3"/>
    <col width="20" customWidth="1" min="4" max="4"/>
    <col width="18" customWidth="1" min="5" max="5"/>
    <col width="14" customWidth="1" min="6" max="6"/>
    <col width="20" customWidth="1" min="7" max="7"/>
    <col width="14" customWidth="1" min="8" max="8"/>
    <col width="16" customWidth="1" min="9" max="9"/>
    <col width="16" customWidth="1" min="10" max="10"/>
    <col width="16" customWidth="1" min="11" max="11"/>
    <col width="14" customWidth="1" min="12" max="12"/>
    <col width="16" customWidth="1" min="13" max="13"/>
    <col width="14" customWidth="1" min="14" max="14"/>
    <col width="28" customWidth="1" min="15" max="15"/>
  </cols>
  <sheetData>
    <row r="1" ht="15" customHeight="1"/>
    <row r="2" ht="32" customHeight="1">
      <c r="B2" s="3" t="inlineStr">
        <is>
          <t>INTEGRATION NOUVEL EMPLOYE</t>
        </is>
      </c>
    </row>
    <row r="3" ht="8" customHeight="1">
      <c r="B3" s="4" t="inlineStr">
        <is>
          <t>Suivi du processus d'integration des nouveaux employes</t>
        </is>
      </c>
    </row>
    <row r="4" ht="28" customHeight="1">
      <c r="B4" s="5" t="inlineStr">
        <is>
          <t>N°</t>
        </is>
      </c>
      <c r="C4" s="5" t="inlineStr">
        <is>
          <t>Employe</t>
        </is>
      </c>
      <c r="D4" s="5" t="inlineStr">
        <is>
          <t>Poste</t>
        </is>
      </c>
      <c r="E4" s="5" t="inlineStr">
        <is>
          <t>Departement</t>
        </is>
      </c>
      <c r="F4" s="5" t="inlineStr">
        <is>
          <t>Date Arrivee</t>
        </is>
      </c>
      <c r="G4" s="5" t="inlineStr">
        <is>
          <t>Manager Accueillant</t>
        </is>
      </c>
      <c r="H4" s="5" t="inlineStr">
        <is>
          <t>Documents Admin</t>
        </is>
      </c>
      <c r="I4" s="5" t="inlineStr">
        <is>
          <t>Formation Securite</t>
        </is>
      </c>
      <c r="J4" s="5" t="inlineStr">
        <is>
          <t>Formation Metier</t>
        </is>
      </c>
      <c r="K4" s="5" t="inlineStr">
        <is>
          <t>Equipement &amp; Badge</t>
        </is>
      </c>
      <c r="L4" s="5" t="inlineStr">
        <is>
          <t>Visite Locaux</t>
        </is>
      </c>
      <c r="M4" s="5" t="inlineStr">
        <is>
          <t>Statut Integration</t>
        </is>
      </c>
      <c r="N4" s="5" t="inlineStr">
        <is>
          <t>Date Fin Integration</t>
        </is>
      </c>
      <c r="O4" t="inlineStr">
        <is>
          <t>Notes</t>
        </is>
      </c>
    </row>
    <row r="5" ht="22" customHeight="1">
      <c r="B5" s="6" t="inlineStr">
        <is>
          <t>INT-001</t>
        </is>
      </c>
      <c r="C5" s="6" t="inlineStr">
        <is>
          <t>Nkoulou Amina</t>
        </is>
      </c>
      <c r="D5" s="6" t="inlineStr">
        <is>
          <t>Chef de projet digital</t>
        </is>
      </c>
      <c r="E5" s="6" t="inlineStr">
        <is>
          <t>Marketing &amp; Communication</t>
        </is>
      </c>
      <c r="F5" s="35" t="n">
        <v>45731</v>
      </c>
      <c r="G5" s="6" t="inlineStr">
        <is>
          <t>Nkoulou Patrice</t>
        </is>
      </c>
      <c r="H5" s="6" t="inlineStr">
        <is>
          <t>Oui</t>
        </is>
      </c>
      <c r="I5" s="6" t="inlineStr">
        <is>
          <t>Fait</t>
        </is>
      </c>
      <c r="J5" s="6" t="inlineStr">
        <is>
          <t>En cours</t>
        </is>
      </c>
      <c r="K5" s="6" t="inlineStr">
        <is>
          <t>Fait</t>
        </is>
      </c>
      <c r="L5" s="6" t="inlineStr">
        <is>
          <t>Fait</t>
        </is>
      </c>
      <c r="M5" s="6" t="inlineStr">
        <is>
          <t>En cours</t>
        </is>
      </c>
      <c r="N5" s="35" t="n"/>
      <c r="O5" t="inlineStr">
        <is>
          <t>Integration en bonne voie</t>
        </is>
      </c>
    </row>
    <row r="6" ht="22" customHeight="1">
      <c r="B6" s="10" t="inlineStr">
        <is>
          <t>INT-002</t>
        </is>
      </c>
      <c r="C6" s="10" t="inlineStr">
        <is>
          <t>Konate Aissatou</t>
        </is>
      </c>
      <c r="D6" s="10" t="inlineStr">
        <is>
          <t>Assistante RH</t>
        </is>
      </c>
      <c r="E6" s="10" t="inlineStr">
        <is>
          <t>Ressources Humaines</t>
        </is>
      </c>
      <c r="F6" s="36" t="n">
        <v>45717</v>
      </c>
      <c r="G6" s="10" t="inlineStr">
        <is>
          <t>Nganou Clarisse</t>
        </is>
      </c>
      <c r="H6" s="10" t="inlineStr">
        <is>
          <t>Oui</t>
        </is>
      </c>
      <c r="I6" s="10" t="inlineStr">
        <is>
          <t>Fait</t>
        </is>
      </c>
      <c r="J6" s="10" t="inlineStr">
        <is>
          <t>Fait</t>
        </is>
      </c>
      <c r="K6" s="10" t="inlineStr">
        <is>
          <t>Fait</t>
        </is>
      </c>
      <c r="L6" s="10" t="inlineStr">
        <is>
          <t>Fait</t>
        </is>
      </c>
      <c r="M6" s="10" t="inlineStr">
        <is>
          <t>Terminee</t>
        </is>
      </c>
      <c r="N6" s="36" t="n">
        <v>45747</v>
      </c>
      <c r="O6" t="inlineStr">
        <is>
          <t>Integration terminee avec succes</t>
        </is>
      </c>
    </row>
    <row r="7" ht="22" customHeight="1">
      <c r="B7" s="25">
        <f>IF(C7="","","INT-"&amp;TEXT(COUNTA($C$5:C7),"000"))</f>
        <v/>
      </c>
      <c r="C7" s="6" t="n"/>
      <c r="D7" s="6" t="n"/>
      <c r="E7" s="6" t="n"/>
      <c r="F7" s="35" t="n"/>
      <c r="G7" s="6" t="n"/>
      <c r="H7" s="6" t="n"/>
      <c r="I7" s="6" t="n"/>
      <c r="J7" s="6" t="n"/>
      <c r="K7" s="6" t="n"/>
      <c r="L7" s="6" t="n"/>
      <c r="M7" s="6" t="n"/>
      <c r="N7" s="35" t="n"/>
    </row>
    <row r="8" ht="22" customHeight="1">
      <c r="B8" s="24">
        <f>IF(C8="","","INT-"&amp;TEXT(COUNTA($C$5:C8),"000"))</f>
        <v/>
      </c>
      <c r="C8" s="10" t="n"/>
      <c r="D8" s="10" t="n"/>
      <c r="E8" s="10" t="n"/>
      <c r="F8" s="36" t="n"/>
      <c r="G8" s="10" t="n"/>
      <c r="H8" s="10" t="n"/>
      <c r="I8" s="10" t="n"/>
      <c r="J8" s="10" t="n"/>
      <c r="K8" s="10" t="n"/>
      <c r="L8" s="10" t="n"/>
      <c r="M8" s="10" t="n"/>
      <c r="N8" s="36" t="n"/>
    </row>
    <row r="9" ht="22" customHeight="1">
      <c r="B9" s="25">
        <f>IF(C9="","","INT-"&amp;TEXT(COUNTA($C$5:C9),"000"))</f>
        <v/>
      </c>
      <c r="C9" s="6" t="n"/>
      <c r="D9" s="6" t="n"/>
      <c r="E9" s="6" t="n"/>
      <c r="F9" s="35" t="n"/>
      <c r="G9" s="6" t="n"/>
      <c r="H9" s="6" t="n"/>
      <c r="I9" s="6" t="n"/>
      <c r="J9" s="6" t="n"/>
      <c r="K9" s="6" t="n"/>
      <c r="L9" s="6" t="n"/>
      <c r="M9" s="6" t="n"/>
      <c r="N9" s="35" t="n"/>
    </row>
    <row r="10" ht="22" customHeight="1">
      <c r="B10" s="24">
        <f>IF(C10="","","INT-"&amp;TEXT(COUNTA($C$5:C10),"000"))</f>
        <v/>
      </c>
      <c r="C10" s="10" t="n"/>
      <c r="D10" s="10" t="n"/>
      <c r="E10" s="10" t="n"/>
      <c r="F10" s="36" t="n"/>
      <c r="G10" s="10" t="n"/>
      <c r="H10" s="10" t="n"/>
      <c r="I10" s="10" t="n"/>
      <c r="J10" s="10" t="n"/>
      <c r="K10" s="10" t="n"/>
      <c r="L10" s="10" t="n"/>
      <c r="M10" s="10" t="n"/>
      <c r="N10" s="36" t="n"/>
    </row>
    <row r="11" ht="22" customHeight="1">
      <c r="B11" s="25">
        <f>IF(C11="","","INT-"&amp;TEXT(COUNTA($C$5:C11),"000"))</f>
        <v/>
      </c>
      <c r="C11" s="6" t="n"/>
      <c r="D11" s="6" t="n"/>
      <c r="E11" s="6" t="n"/>
      <c r="F11" s="35" t="n"/>
      <c r="G11" s="6" t="n"/>
      <c r="H11" s="6" t="n"/>
      <c r="I11" s="6" t="n"/>
      <c r="J11" s="6" t="n"/>
      <c r="K11" s="6" t="n"/>
      <c r="L11" s="6" t="n"/>
      <c r="M11" s="6" t="n"/>
      <c r="N11" s="35" t="n"/>
    </row>
    <row r="12" ht="22" customHeight="1">
      <c r="B12" s="24">
        <f>IF(C12="","","INT-"&amp;TEXT(COUNTA($C$5:C12),"000"))</f>
        <v/>
      </c>
      <c r="C12" s="10" t="n"/>
      <c r="D12" s="10" t="n"/>
      <c r="E12" s="10" t="n"/>
      <c r="F12" s="36" t="n"/>
      <c r="G12" s="10" t="n"/>
      <c r="H12" s="10" t="n"/>
      <c r="I12" s="10" t="n"/>
      <c r="J12" s="10" t="n"/>
      <c r="K12" s="10" t="n"/>
      <c r="L12" s="10" t="n"/>
      <c r="M12" s="10" t="n"/>
      <c r="N12" s="36" t="n"/>
    </row>
    <row r="13" ht="22" customHeight="1">
      <c r="B13" s="25">
        <f>IF(C13="","","INT-"&amp;TEXT(COUNTA($C$5:C13),"000"))</f>
        <v/>
      </c>
      <c r="C13" s="6" t="n"/>
      <c r="D13" s="6" t="n"/>
      <c r="E13" s="6" t="n"/>
      <c r="F13" s="35" t="n"/>
      <c r="G13" s="6" t="n"/>
      <c r="H13" s="6" t="n"/>
      <c r="I13" s="6" t="n"/>
      <c r="J13" s="6" t="n"/>
      <c r="K13" s="6" t="n"/>
      <c r="L13" s="6" t="n"/>
      <c r="M13" s="6" t="n"/>
      <c r="N13" s="35" t="n"/>
    </row>
    <row r="14" ht="22" customHeight="1">
      <c r="B14" s="24">
        <f>IF(C14="","","INT-"&amp;TEXT(COUNTA($C$5:C14),"000"))</f>
        <v/>
      </c>
      <c r="C14" s="10" t="n"/>
      <c r="D14" s="10" t="n"/>
      <c r="E14" s="10" t="n"/>
      <c r="F14" s="36" t="n"/>
      <c r="G14" s="10" t="n"/>
      <c r="H14" s="10" t="n"/>
      <c r="I14" s="10" t="n"/>
      <c r="J14" s="10" t="n"/>
      <c r="K14" s="10" t="n"/>
      <c r="L14" s="10" t="n"/>
      <c r="M14" s="10" t="n"/>
      <c r="N14" s="36" t="n"/>
    </row>
    <row r="15" ht="22" customHeight="1">
      <c r="B15" s="25">
        <f>IF(C15="","","INT-"&amp;TEXT(COUNTA($C$5:C15),"000"))</f>
        <v/>
      </c>
      <c r="C15" s="6" t="n"/>
      <c r="D15" s="6" t="n"/>
      <c r="E15" s="6" t="n"/>
      <c r="F15" s="35" t="n"/>
      <c r="G15" s="6" t="n"/>
      <c r="H15" s="6" t="n"/>
      <c r="I15" s="6" t="n"/>
      <c r="J15" s="6" t="n"/>
      <c r="K15" s="6" t="n"/>
      <c r="L15" s="6" t="n"/>
      <c r="M15" s="6" t="n"/>
      <c r="N15" s="35" t="n"/>
    </row>
    <row r="16" ht="22" customHeight="1">
      <c r="B16" s="24">
        <f>IF(C16="","","INT-"&amp;TEXT(COUNTA($C$5:C16),"000"))</f>
        <v/>
      </c>
      <c r="C16" s="10" t="n"/>
      <c r="D16" s="10" t="n"/>
      <c r="E16" s="10" t="n"/>
      <c r="F16" s="36" t="n"/>
      <c r="G16" s="10" t="n"/>
      <c r="H16" s="10" t="n"/>
      <c r="I16" s="10" t="n"/>
      <c r="J16" s="10" t="n"/>
      <c r="K16" s="10" t="n"/>
      <c r="L16" s="10" t="n"/>
      <c r="M16" s="10" t="n"/>
      <c r="N16" s="36" t="n"/>
    </row>
    <row r="17" ht="22" customHeight="1">
      <c r="B17" s="25">
        <f>IF(C17="","","INT-"&amp;TEXT(COUNTA($C$5:C17),"000"))</f>
        <v/>
      </c>
      <c r="C17" s="6" t="n"/>
      <c r="D17" s="6" t="n"/>
      <c r="E17" s="6" t="n"/>
      <c r="F17" s="35" t="n"/>
      <c r="G17" s="6" t="n"/>
      <c r="H17" s="6" t="n"/>
      <c r="I17" s="6" t="n"/>
      <c r="J17" s="6" t="n"/>
      <c r="K17" s="6" t="n"/>
      <c r="L17" s="6" t="n"/>
      <c r="M17" s="6" t="n"/>
      <c r="N17" s="35" t="n"/>
    </row>
    <row r="18" ht="22" customHeight="1">
      <c r="B18" s="24">
        <f>IF(C18="","","INT-"&amp;TEXT(COUNTA($C$5:C18),"000"))</f>
        <v/>
      </c>
      <c r="C18" s="10" t="n"/>
      <c r="D18" s="10" t="n"/>
      <c r="E18" s="10" t="n"/>
      <c r="F18" s="36" t="n"/>
      <c r="G18" s="10" t="n"/>
      <c r="H18" s="10" t="n"/>
      <c r="I18" s="10" t="n"/>
      <c r="J18" s="10" t="n"/>
      <c r="K18" s="10" t="n"/>
      <c r="L18" s="10" t="n"/>
      <c r="M18" s="10" t="n"/>
      <c r="N18" s="36" t="n"/>
    </row>
    <row r="19" ht="22" customHeight="1">
      <c r="B19" s="25">
        <f>IF(C19="","","INT-"&amp;TEXT(COUNTA($C$5:C19),"000"))</f>
        <v/>
      </c>
      <c r="C19" s="6" t="n"/>
      <c r="D19" s="6" t="n"/>
      <c r="E19" s="6" t="n"/>
      <c r="F19" s="35" t="n"/>
      <c r="G19" s="6" t="n"/>
      <c r="H19" s="6" t="n"/>
      <c r="I19" s="6" t="n"/>
      <c r="J19" s="6" t="n"/>
      <c r="K19" s="6" t="n"/>
      <c r="L19" s="6" t="n"/>
      <c r="M19" s="6" t="n"/>
      <c r="N19" s="35" t="n"/>
    </row>
    <row r="20" ht="22" customHeight="1">
      <c r="B20" s="24">
        <f>IF(C20="","","INT-"&amp;TEXT(COUNTA($C$5:C20),"000"))</f>
        <v/>
      </c>
      <c r="C20" s="10" t="n"/>
      <c r="D20" s="10" t="n"/>
      <c r="E20" s="10" t="n"/>
      <c r="F20" s="36" t="n"/>
      <c r="G20" s="10" t="n"/>
      <c r="H20" s="10" t="n"/>
      <c r="I20" s="10" t="n"/>
      <c r="J20" s="10" t="n"/>
      <c r="K20" s="10" t="n"/>
      <c r="L20" s="10" t="n"/>
      <c r="M20" s="10" t="n"/>
      <c r="N20" s="36" t="n"/>
    </row>
    <row r="21" ht="22" customHeight="1">
      <c r="B21" s="25">
        <f>IF(C21="","","INT-"&amp;TEXT(COUNTA($C$5:C21),"000"))</f>
        <v/>
      </c>
      <c r="C21" s="6" t="n"/>
      <c r="D21" s="6" t="n"/>
      <c r="E21" s="6" t="n"/>
      <c r="F21" s="35" t="n"/>
      <c r="G21" s="6" t="n"/>
      <c r="H21" s="6" t="n"/>
      <c r="I21" s="6" t="n"/>
      <c r="J21" s="6" t="n"/>
      <c r="K21" s="6" t="n"/>
      <c r="L21" s="6" t="n"/>
      <c r="M21" s="6" t="n"/>
      <c r="N21" s="35" t="n"/>
    </row>
    <row r="22" ht="22" customHeight="1">
      <c r="B22" s="24">
        <f>IF(C22="","","INT-"&amp;TEXT(COUNTA($C$5:C22),"000"))</f>
        <v/>
      </c>
      <c r="C22" s="10" t="n"/>
      <c r="D22" s="10" t="n"/>
      <c r="E22" s="10" t="n"/>
      <c r="F22" s="36" t="n"/>
      <c r="G22" s="10" t="n"/>
      <c r="H22" s="10" t="n"/>
      <c r="I22" s="10" t="n"/>
      <c r="J22" s="10" t="n"/>
      <c r="K22" s="10" t="n"/>
      <c r="L22" s="10" t="n"/>
      <c r="M22" s="10" t="n"/>
      <c r="N22" s="36" t="n"/>
    </row>
    <row r="23" ht="22" customHeight="1">
      <c r="B23" s="25">
        <f>IF(C23="","","INT-"&amp;TEXT(COUNTA($C$5:C23),"000"))</f>
        <v/>
      </c>
      <c r="C23" s="6" t="n"/>
      <c r="D23" s="6" t="n"/>
      <c r="E23" s="6" t="n"/>
      <c r="F23" s="35" t="n"/>
      <c r="G23" s="6" t="n"/>
      <c r="H23" s="6" t="n"/>
      <c r="I23" s="6" t="n"/>
      <c r="J23" s="6" t="n"/>
      <c r="K23" s="6" t="n"/>
      <c r="L23" s="6" t="n"/>
      <c r="M23" s="6" t="n"/>
      <c r="N23" s="35" t="n"/>
    </row>
    <row r="24" ht="22" customHeight="1">
      <c r="B24" s="24">
        <f>IF(C24="","","INT-"&amp;TEXT(COUNTA($C$5:C24),"000"))</f>
        <v/>
      </c>
      <c r="C24" s="10" t="n"/>
      <c r="D24" s="10" t="n"/>
      <c r="E24" s="10" t="n"/>
      <c r="F24" s="36" t="n"/>
      <c r="G24" s="10" t="n"/>
      <c r="H24" s="10" t="n"/>
      <c r="I24" s="10" t="n"/>
      <c r="J24" s="10" t="n"/>
      <c r="K24" s="10" t="n"/>
      <c r="L24" s="10" t="n"/>
      <c r="M24" s="10" t="n"/>
      <c r="N24" s="36" t="n"/>
    </row>
    <row r="25" ht="22" customHeight="1">
      <c r="B25" s="25">
        <f>IF(C25="","","INT-"&amp;TEXT(COUNTA($C$5:C25),"000"))</f>
        <v/>
      </c>
      <c r="C25" s="6" t="n"/>
      <c r="D25" s="6" t="n"/>
      <c r="E25" s="6" t="n"/>
      <c r="F25" s="35" t="n"/>
      <c r="G25" s="6" t="n"/>
      <c r="H25" s="6" t="n"/>
      <c r="I25" s="6" t="n"/>
      <c r="J25" s="6" t="n"/>
      <c r="K25" s="6" t="n"/>
      <c r="L25" s="6" t="n"/>
      <c r="M25" s="6" t="n"/>
      <c r="N25" s="35" t="n"/>
    </row>
    <row r="26" ht="22" customHeight="1">
      <c r="B26" s="24">
        <f>IF(C26="","","INT-"&amp;TEXT(COUNTA($C$5:C26),"000"))</f>
        <v/>
      </c>
      <c r="C26" s="10" t="n"/>
      <c r="D26" s="10" t="n"/>
      <c r="E26" s="10" t="n"/>
      <c r="F26" s="36" t="n"/>
      <c r="G26" s="10" t="n"/>
      <c r="H26" s="10" t="n"/>
      <c r="I26" s="10" t="n"/>
      <c r="J26" s="10" t="n"/>
      <c r="K26" s="10" t="n"/>
      <c r="L26" s="10" t="n"/>
      <c r="M26" s="10" t="n"/>
      <c r="N26" s="36" t="n"/>
    </row>
    <row r="27" ht="22" customHeight="1">
      <c r="B27" s="25">
        <f>IF(C27="","","INT-"&amp;TEXT(COUNTA($C$5:C27),"000"))</f>
        <v/>
      </c>
      <c r="C27" s="6" t="n"/>
      <c r="D27" s="6" t="n"/>
      <c r="E27" s="6" t="n"/>
      <c r="F27" s="35" t="n"/>
      <c r="G27" s="6" t="n"/>
      <c r="H27" s="6" t="n"/>
      <c r="I27" s="6" t="n"/>
      <c r="J27" s="6" t="n"/>
      <c r="K27" s="6" t="n"/>
      <c r="L27" s="6" t="n"/>
      <c r="M27" s="6" t="n"/>
      <c r="N27" s="35" t="n"/>
    </row>
    <row r="28" ht="22" customHeight="1">
      <c r="B28" s="24">
        <f>IF(C28="","","INT-"&amp;TEXT(COUNTA($C$5:C28),"000"))</f>
        <v/>
      </c>
      <c r="C28" s="10" t="n"/>
      <c r="D28" s="10" t="n"/>
      <c r="E28" s="10" t="n"/>
      <c r="F28" s="36" t="n"/>
      <c r="G28" s="10" t="n"/>
      <c r="H28" s="10" t="n"/>
      <c r="I28" s="10" t="n"/>
      <c r="J28" s="10" t="n"/>
      <c r="K28" s="10" t="n"/>
      <c r="L28" s="10" t="n"/>
      <c r="M28" s="10" t="n"/>
      <c r="N28" s="36" t="n"/>
    </row>
    <row r="29" ht="22" customHeight="1">
      <c r="B29" s="25">
        <f>IF(C29="","","INT-"&amp;TEXT(COUNTA($C$5:C29),"000"))</f>
        <v/>
      </c>
      <c r="C29" s="6" t="n"/>
      <c r="D29" s="6" t="n"/>
      <c r="E29" s="6" t="n"/>
      <c r="F29" s="35" t="n"/>
      <c r="G29" s="6" t="n"/>
      <c r="H29" s="6" t="n"/>
      <c r="I29" s="6" t="n"/>
      <c r="J29" s="6" t="n"/>
      <c r="K29" s="6" t="n"/>
      <c r="L29" s="6" t="n"/>
      <c r="M29" s="6" t="n"/>
      <c r="N29" s="35" t="n"/>
    </row>
    <row r="30" ht="22" customHeight="1">
      <c r="B30" s="24">
        <f>IF(C30="","","INT-"&amp;TEXT(COUNTA($C$5:C30),"000"))</f>
        <v/>
      </c>
      <c r="C30" s="10" t="n"/>
      <c r="D30" s="10" t="n"/>
      <c r="E30" s="10" t="n"/>
      <c r="F30" s="36" t="n"/>
      <c r="G30" s="10" t="n"/>
      <c r="H30" s="10" t="n"/>
      <c r="I30" s="10" t="n"/>
      <c r="J30" s="10" t="n"/>
      <c r="K30" s="10" t="n"/>
      <c r="L30" s="10" t="n"/>
      <c r="M30" s="10" t="n"/>
      <c r="N30" s="36" t="n"/>
    </row>
    <row r="31" ht="22" customHeight="1">
      <c r="B31" s="25">
        <f>IF(C31="","","INT-"&amp;TEXT(COUNTA($C$5:C31),"000"))</f>
        <v/>
      </c>
      <c r="C31" s="6" t="n"/>
      <c r="D31" s="6" t="n"/>
      <c r="E31" s="6" t="n"/>
      <c r="F31" s="35" t="n"/>
      <c r="G31" s="6" t="n"/>
      <c r="H31" s="6" t="n"/>
      <c r="I31" s="6" t="n"/>
      <c r="J31" s="6" t="n"/>
      <c r="K31" s="6" t="n"/>
      <c r="L31" s="6" t="n"/>
      <c r="M31" s="6" t="n"/>
      <c r="N31" s="35" t="n"/>
    </row>
    <row r="32" ht="22" customHeight="1">
      <c r="B32" s="24">
        <f>IF(C32="","","INT-"&amp;TEXT(COUNTA($C$5:C32),"000"))</f>
        <v/>
      </c>
      <c r="C32" s="10" t="n"/>
      <c r="D32" s="10" t="n"/>
      <c r="E32" s="10" t="n"/>
      <c r="F32" s="36" t="n"/>
      <c r="G32" s="10" t="n"/>
      <c r="H32" s="10" t="n"/>
      <c r="I32" s="10" t="n"/>
      <c r="J32" s="10" t="n"/>
      <c r="K32" s="10" t="n"/>
      <c r="L32" s="10" t="n"/>
      <c r="M32" s="10" t="n"/>
      <c r="N32" s="36" t="n"/>
    </row>
    <row r="33" ht="22" customHeight="1">
      <c r="B33" s="25">
        <f>IF(C33="","","INT-"&amp;TEXT(COUNTA($C$5:C33),"000"))</f>
        <v/>
      </c>
      <c r="C33" s="6" t="n"/>
      <c r="D33" s="6" t="n"/>
      <c r="E33" s="6" t="n"/>
      <c r="F33" s="35" t="n"/>
      <c r="G33" s="6" t="n"/>
      <c r="H33" s="6" t="n"/>
      <c r="I33" s="6" t="n"/>
      <c r="J33" s="6" t="n"/>
      <c r="K33" s="6" t="n"/>
      <c r="L33" s="6" t="n"/>
      <c r="M33" s="6" t="n"/>
      <c r="N33" s="35" t="n"/>
    </row>
    <row r="34" ht="22" customHeight="1">
      <c r="B34" s="24">
        <f>IF(C34="","","INT-"&amp;TEXT(COUNTA($C$5:C34),"000"))</f>
        <v/>
      </c>
      <c r="C34" s="10" t="n"/>
      <c r="D34" s="10" t="n"/>
      <c r="E34" s="10" t="n"/>
      <c r="F34" s="36" t="n"/>
      <c r="G34" s="10" t="n"/>
      <c r="H34" s="10" t="n"/>
      <c r="I34" s="10" t="n"/>
      <c r="J34" s="10" t="n"/>
      <c r="K34" s="10" t="n"/>
      <c r="L34" s="10" t="n"/>
      <c r="M34" s="10" t="n"/>
      <c r="N34" s="36" t="n"/>
    </row>
    <row r="35" ht="22" customHeight="1">
      <c r="B35" s="25">
        <f>IF(C35="","","INT-"&amp;TEXT(COUNTA($C$5:C35),"000"))</f>
        <v/>
      </c>
      <c r="C35" s="6" t="n"/>
      <c r="D35" s="6" t="n"/>
      <c r="E35" s="6" t="n"/>
      <c r="F35" s="35" t="n"/>
      <c r="G35" s="6" t="n"/>
      <c r="H35" s="6" t="n"/>
      <c r="I35" s="6" t="n"/>
      <c r="J35" s="6" t="n"/>
      <c r="K35" s="6" t="n"/>
      <c r="L35" s="6" t="n"/>
      <c r="M35" s="6" t="n"/>
      <c r="N35" s="35" t="n"/>
    </row>
    <row r="36" ht="22" customHeight="1">
      <c r="B36" s="24">
        <f>IF(C36="","","INT-"&amp;TEXT(COUNTA($C$5:C36),"000"))</f>
        <v/>
      </c>
      <c r="C36" s="10" t="n"/>
      <c r="D36" s="10" t="n"/>
      <c r="E36" s="10" t="n"/>
      <c r="F36" s="36" t="n"/>
      <c r="G36" s="10" t="n"/>
      <c r="H36" s="10" t="n"/>
      <c r="I36" s="10" t="n"/>
      <c r="J36" s="10" t="n"/>
      <c r="K36" s="10" t="n"/>
      <c r="L36" s="10" t="n"/>
      <c r="M36" s="10" t="n"/>
      <c r="N36" s="36" t="n"/>
    </row>
    <row r="37" ht="22" customHeight="1">
      <c r="B37" s="25">
        <f>IF(C37="","","INT-"&amp;TEXT(COUNTA($C$5:C37),"000"))</f>
        <v/>
      </c>
      <c r="C37" s="6" t="n"/>
      <c r="D37" s="6" t="n"/>
      <c r="E37" s="6" t="n"/>
      <c r="F37" s="35" t="n"/>
      <c r="G37" s="6" t="n"/>
      <c r="H37" s="6" t="n"/>
      <c r="I37" s="6" t="n"/>
      <c r="J37" s="6" t="n"/>
      <c r="K37" s="6" t="n"/>
      <c r="L37" s="6" t="n"/>
      <c r="M37" s="6" t="n"/>
      <c r="N37" s="35" t="n"/>
    </row>
    <row r="38" ht="22" customHeight="1">
      <c r="B38" s="24">
        <f>IF(C38="","","INT-"&amp;TEXT(COUNTA($C$5:C38),"000"))</f>
        <v/>
      </c>
      <c r="C38" s="10" t="n"/>
      <c r="D38" s="10" t="n"/>
      <c r="E38" s="10" t="n"/>
      <c r="F38" s="36" t="n"/>
      <c r="G38" s="10" t="n"/>
      <c r="H38" s="10" t="n"/>
      <c r="I38" s="10" t="n"/>
      <c r="J38" s="10" t="n"/>
      <c r="K38" s="10" t="n"/>
      <c r="L38" s="10" t="n"/>
      <c r="M38" s="10" t="n"/>
      <c r="N38" s="36" t="n"/>
    </row>
    <row r="39" ht="22" customHeight="1">
      <c r="B39" s="25">
        <f>IF(C39="","","INT-"&amp;TEXT(COUNTA($C$5:C39),"000"))</f>
        <v/>
      </c>
      <c r="C39" s="6" t="n"/>
      <c r="D39" s="6" t="n"/>
      <c r="E39" s="6" t="n"/>
      <c r="F39" s="35" t="n"/>
      <c r="G39" s="6" t="n"/>
      <c r="H39" s="6" t="n"/>
      <c r="I39" s="6" t="n"/>
      <c r="J39" s="6" t="n"/>
      <c r="K39" s="6" t="n"/>
      <c r="L39" s="6" t="n"/>
      <c r="M39" s="6" t="n"/>
      <c r="N39" s="35" t="n"/>
    </row>
    <row r="40" ht="22" customHeight="1">
      <c r="B40" s="24">
        <f>IF(C40="","","INT-"&amp;TEXT(COUNTA($C$5:C40),"000"))</f>
        <v/>
      </c>
      <c r="C40" s="10" t="n"/>
      <c r="D40" s="10" t="n"/>
      <c r="E40" s="10" t="n"/>
      <c r="F40" s="36" t="n"/>
      <c r="G40" s="10" t="n"/>
      <c r="H40" s="10" t="n"/>
      <c r="I40" s="10" t="n"/>
      <c r="J40" s="10" t="n"/>
      <c r="K40" s="10" t="n"/>
      <c r="L40" s="10" t="n"/>
      <c r="M40" s="10" t="n"/>
      <c r="N40" s="36" t="n"/>
    </row>
    <row r="41" ht="22" customHeight="1">
      <c r="B41" s="25">
        <f>IF(C41="","","INT-"&amp;TEXT(COUNTA($C$5:C41),"000"))</f>
        <v/>
      </c>
      <c r="C41" s="6" t="n"/>
      <c r="D41" s="6" t="n"/>
      <c r="E41" s="6" t="n"/>
      <c r="F41" s="35" t="n"/>
      <c r="G41" s="6" t="n"/>
      <c r="H41" s="6" t="n"/>
      <c r="I41" s="6" t="n"/>
      <c r="J41" s="6" t="n"/>
      <c r="K41" s="6" t="n"/>
      <c r="L41" s="6" t="n"/>
      <c r="M41" s="6" t="n"/>
      <c r="N41" s="35" t="n"/>
    </row>
    <row r="42" ht="22" customHeight="1">
      <c r="B42" s="24">
        <f>IF(C42="","","INT-"&amp;TEXT(COUNTA($C$5:C42),"000"))</f>
        <v/>
      </c>
      <c r="C42" s="10" t="n"/>
      <c r="D42" s="10" t="n"/>
      <c r="E42" s="10" t="n"/>
      <c r="F42" s="36" t="n"/>
      <c r="G42" s="10" t="n"/>
      <c r="H42" s="10" t="n"/>
      <c r="I42" s="10" t="n"/>
      <c r="J42" s="10" t="n"/>
      <c r="K42" s="10" t="n"/>
      <c r="L42" s="10" t="n"/>
      <c r="M42" s="10" t="n"/>
      <c r="N42" s="36" t="n"/>
    </row>
    <row r="43" ht="22" customHeight="1">
      <c r="B43" s="25">
        <f>IF(C43="","","INT-"&amp;TEXT(COUNTA($C$5:C43),"000"))</f>
        <v/>
      </c>
      <c r="C43" s="6" t="n"/>
      <c r="D43" s="6" t="n"/>
      <c r="E43" s="6" t="n"/>
      <c r="F43" s="35" t="n"/>
      <c r="G43" s="6" t="n"/>
      <c r="H43" s="6" t="n"/>
      <c r="I43" s="6" t="n"/>
      <c r="J43" s="6" t="n"/>
      <c r="K43" s="6" t="n"/>
      <c r="L43" s="6" t="n"/>
      <c r="M43" s="6" t="n"/>
      <c r="N43" s="35" t="n"/>
    </row>
    <row r="44" ht="22" customHeight="1">
      <c r="B44" s="24">
        <f>IF(C44="","","INT-"&amp;TEXT(COUNTA($C$5:C44),"000"))</f>
        <v/>
      </c>
      <c r="C44" s="10" t="n"/>
      <c r="D44" s="10" t="n"/>
      <c r="E44" s="10" t="n"/>
      <c r="F44" s="36" t="n"/>
      <c r="G44" s="10" t="n"/>
      <c r="H44" s="10" t="n"/>
      <c r="I44" s="10" t="n"/>
      <c r="J44" s="10" t="n"/>
      <c r="K44" s="10" t="n"/>
      <c r="L44" s="10" t="n"/>
      <c r="M44" s="10" t="n"/>
      <c r="N44" s="36" t="n"/>
    </row>
    <row r="45" ht="22" customHeight="1">
      <c r="B45" s="25">
        <f>IF(C45="","","INT-"&amp;TEXT(COUNTA($C$5:C45),"000"))</f>
        <v/>
      </c>
      <c r="C45" s="6" t="n"/>
      <c r="D45" s="6" t="n"/>
      <c r="E45" s="6" t="n"/>
      <c r="F45" s="35" t="n"/>
      <c r="G45" s="6" t="n"/>
      <c r="H45" s="6" t="n"/>
      <c r="I45" s="6" t="n"/>
      <c r="J45" s="6" t="n"/>
      <c r="K45" s="6" t="n"/>
      <c r="L45" s="6" t="n"/>
      <c r="M45" s="6" t="n"/>
      <c r="N45" s="35" t="n"/>
    </row>
    <row r="46" ht="22" customHeight="1">
      <c r="B46" s="24">
        <f>IF(C46="","","INT-"&amp;TEXT(COUNTA($C$5:C46),"000"))</f>
        <v/>
      </c>
      <c r="C46" s="10" t="n"/>
      <c r="D46" s="10" t="n"/>
      <c r="E46" s="10" t="n"/>
      <c r="F46" s="36" t="n"/>
      <c r="G46" s="10" t="n"/>
      <c r="H46" s="10" t="n"/>
      <c r="I46" s="10" t="n"/>
      <c r="J46" s="10" t="n"/>
      <c r="K46" s="10" t="n"/>
      <c r="L46" s="10" t="n"/>
      <c r="M46" s="10" t="n"/>
      <c r="N46" s="36" t="n"/>
    </row>
    <row r="47" ht="22" customHeight="1">
      <c r="B47" s="25">
        <f>IF(C47="","","INT-"&amp;TEXT(COUNTA($C$5:C47),"000"))</f>
        <v/>
      </c>
      <c r="C47" s="6" t="n"/>
      <c r="D47" s="6" t="n"/>
      <c r="E47" s="6" t="n"/>
      <c r="F47" s="35" t="n"/>
      <c r="G47" s="6" t="n"/>
      <c r="H47" s="6" t="n"/>
      <c r="I47" s="6" t="n"/>
      <c r="J47" s="6" t="n"/>
      <c r="K47" s="6" t="n"/>
      <c r="L47" s="6" t="n"/>
      <c r="M47" s="6" t="n"/>
      <c r="N47" s="35" t="n"/>
    </row>
    <row r="48" ht="22" customHeight="1">
      <c r="B48" s="24">
        <f>IF(C48="","","INT-"&amp;TEXT(COUNTA($C$5:C48),"000"))</f>
        <v/>
      </c>
      <c r="C48" s="10" t="n"/>
      <c r="D48" s="10" t="n"/>
      <c r="E48" s="10" t="n"/>
      <c r="F48" s="36" t="n"/>
      <c r="G48" s="10" t="n"/>
      <c r="H48" s="10" t="n"/>
      <c r="I48" s="10" t="n"/>
      <c r="J48" s="10" t="n"/>
      <c r="K48" s="10" t="n"/>
      <c r="L48" s="10" t="n"/>
      <c r="M48" s="10" t="n"/>
      <c r="N48" s="36" t="n"/>
    </row>
    <row r="49" ht="22" customHeight="1">
      <c r="B49" s="25">
        <f>IF(C49="","","INT-"&amp;TEXT(COUNTA($C$5:C49),"000"))</f>
        <v/>
      </c>
      <c r="C49" s="6" t="n"/>
      <c r="D49" s="6" t="n"/>
      <c r="E49" s="6" t="n"/>
      <c r="F49" s="35" t="n"/>
      <c r="G49" s="6" t="n"/>
      <c r="H49" s="6" t="n"/>
      <c r="I49" s="6" t="n"/>
      <c r="J49" s="6" t="n"/>
      <c r="K49" s="6" t="n"/>
      <c r="L49" s="6" t="n"/>
      <c r="M49" s="6" t="n"/>
      <c r="N49" s="35" t="n"/>
    </row>
    <row r="50" ht="22" customHeight="1">
      <c r="B50" s="24">
        <f>IF(C50="","","INT-"&amp;TEXT(COUNTA($C$5:C50),"000"))</f>
        <v/>
      </c>
      <c r="C50" s="10" t="n"/>
      <c r="D50" s="10" t="n"/>
      <c r="E50" s="10" t="n"/>
      <c r="F50" s="36" t="n"/>
      <c r="G50" s="10" t="n"/>
      <c r="H50" s="10" t="n"/>
      <c r="I50" s="10" t="n"/>
      <c r="J50" s="10" t="n"/>
      <c r="K50" s="10" t="n"/>
      <c r="L50" s="10" t="n"/>
      <c r="M50" s="10" t="n"/>
      <c r="N50" s="36" t="n"/>
    </row>
    <row r="51" ht="22" customHeight="1">
      <c r="B51" s="25">
        <f>IF(C51="","","INT-"&amp;TEXT(COUNTA($C$5:C51),"000"))</f>
        <v/>
      </c>
      <c r="C51" s="6" t="n"/>
      <c r="D51" s="6" t="n"/>
      <c r="E51" s="6" t="n"/>
      <c r="F51" s="35" t="n"/>
      <c r="G51" s="6" t="n"/>
      <c r="H51" s="6" t="n"/>
      <c r="I51" s="6" t="n"/>
      <c r="J51" s="6" t="n"/>
      <c r="K51" s="6" t="n"/>
      <c r="L51" s="6" t="n"/>
      <c r="M51" s="6" t="n"/>
      <c r="N51" s="35" t="n"/>
    </row>
    <row r="52" ht="22" customHeight="1">
      <c r="B52" s="24">
        <f>IF(C52="","","INT-"&amp;TEXT(COUNTA($C$5:C52),"000"))</f>
        <v/>
      </c>
      <c r="C52" s="10" t="n"/>
      <c r="D52" s="10" t="n"/>
      <c r="E52" s="10" t="n"/>
      <c r="F52" s="36" t="n"/>
      <c r="G52" s="10" t="n"/>
      <c r="H52" s="10" t="n"/>
      <c r="I52" s="10" t="n"/>
      <c r="J52" s="10" t="n"/>
      <c r="K52" s="10" t="n"/>
      <c r="L52" s="10" t="n"/>
      <c r="M52" s="10" t="n"/>
      <c r="N52" s="36" t="n"/>
    </row>
    <row r="53" ht="22" customHeight="1">
      <c r="B53" s="25">
        <f>IF(C53="","","INT-"&amp;TEXT(COUNTA($C$5:C53),"000"))</f>
        <v/>
      </c>
      <c r="C53" s="6" t="n"/>
      <c r="D53" s="6" t="n"/>
      <c r="E53" s="6" t="n"/>
      <c r="F53" s="35" t="n"/>
      <c r="G53" s="6" t="n"/>
      <c r="H53" s="6" t="n"/>
      <c r="I53" s="6" t="n"/>
      <c r="J53" s="6" t="n"/>
      <c r="K53" s="6" t="n"/>
      <c r="L53" s="6" t="n"/>
      <c r="M53" s="6" t="n"/>
      <c r="N53" s="35" t="n"/>
    </row>
    <row r="54" ht="22" customHeight="1">
      <c r="B54" s="24">
        <f>IF(C54="","","INT-"&amp;TEXT(COUNTA($C$5:C54),"000"))</f>
        <v/>
      </c>
      <c r="C54" s="10" t="n"/>
      <c r="D54" s="10" t="n"/>
      <c r="E54" s="10" t="n"/>
      <c r="F54" s="36" t="n"/>
      <c r="G54" s="10" t="n"/>
      <c r="H54" s="10" t="n"/>
      <c r="I54" s="10" t="n"/>
      <c r="J54" s="10" t="n"/>
      <c r="K54" s="10" t="n"/>
      <c r="L54" s="10" t="n"/>
      <c r="M54" s="10" t="n"/>
      <c r="N54" s="36" t="n"/>
    </row>
    <row r="55" ht="22" customHeight="1">
      <c r="B55" s="25">
        <f>IF(C55="","","INT-"&amp;TEXT(COUNTA($C$5:C55),"000"))</f>
        <v/>
      </c>
      <c r="C55" s="6" t="n"/>
      <c r="D55" s="6" t="n"/>
      <c r="E55" s="6" t="n"/>
      <c r="F55" s="35" t="n"/>
      <c r="G55" s="6" t="n"/>
      <c r="H55" s="6" t="n"/>
      <c r="I55" s="6" t="n"/>
      <c r="J55" s="6" t="n"/>
      <c r="K55" s="6" t="n"/>
      <c r="L55" s="6" t="n"/>
      <c r="M55" s="6" t="n"/>
      <c r="N55" s="35" t="n"/>
    </row>
    <row r="56" ht="22" customHeight="1">
      <c r="B56" s="24">
        <f>IF(C56="","","INT-"&amp;TEXT(COUNTA($C$5:C56),"000"))</f>
        <v/>
      </c>
      <c r="C56" s="10" t="n"/>
      <c r="D56" s="10" t="n"/>
      <c r="E56" s="10" t="n"/>
      <c r="F56" s="36" t="n"/>
      <c r="G56" s="10" t="n"/>
      <c r="H56" s="10" t="n"/>
      <c r="I56" s="10" t="n"/>
      <c r="J56" s="10" t="n"/>
      <c r="K56" s="10" t="n"/>
      <c r="L56" s="10" t="n"/>
      <c r="M56" s="10" t="n"/>
      <c r="N56" s="36" t="n"/>
    </row>
    <row r="57" ht="22" customHeight="1">
      <c r="B57" s="25">
        <f>IF(C57="","","INT-"&amp;TEXT(COUNTA($C$5:C57),"000"))</f>
        <v/>
      </c>
      <c r="C57" s="6" t="n"/>
      <c r="D57" s="6" t="n"/>
      <c r="E57" s="6" t="n"/>
      <c r="F57" s="35" t="n"/>
      <c r="G57" s="6" t="n"/>
      <c r="H57" s="6" t="n"/>
      <c r="I57" s="6" t="n"/>
      <c r="J57" s="6" t="n"/>
      <c r="K57" s="6" t="n"/>
      <c r="L57" s="6" t="n"/>
      <c r="M57" s="6" t="n"/>
      <c r="N57" s="35" t="n"/>
    </row>
    <row r="58" ht="22" customHeight="1">
      <c r="B58" s="24">
        <f>IF(C58="","","INT-"&amp;TEXT(COUNTA($C$5:C58),"000"))</f>
        <v/>
      </c>
      <c r="C58" s="10" t="n"/>
      <c r="D58" s="10" t="n"/>
      <c r="E58" s="10" t="n"/>
      <c r="F58" s="36" t="n"/>
      <c r="G58" s="10" t="n"/>
      <c r="H58" s="10" t="n"/>
      <c r="I58" s="10" t="n"/>
      <c r="J58" s="10" t="n"/>
      <c r="K58" s="10" t="n"/>
      <c r="L58" s="10" t="n"/>
      <c r="M58" s="10" t="n"/>
      <c r="N58" s="36" t="n"/>
    </row>
    <row r="59" ht="22" customHeight="1">
      <c r="B59" s="25">
        <f>IF(C59="","","INT-"&amp;TEXT(COUNTA($C$5:C59),"000"))</f>
        <v/>
      </c>
      <c r="C59" s="6" t="n"/>
      <c r="D59" s="6" t="n"/>
      <c r="E59" s="6" t="n"/>
      <c r="F59" s="35" t="n"/>
      <c r="G59" s="6" t="n"/>
      <c r="H59" s="6" t="n"/>
      <c r="I59" s="6" t="n"/>
      <c r="J59" s="6" t="n"/>
      <c r="K59" s="6" t="n"/>
      <c r="L59" s="6" t="n"/>
      <c r="M59" s="6" t="n"/>
      <c r="N59" s="35" t="n"/>
    </row>
    <row r="60" ht="22" customHeight="1">
      <c r="B60" s="24">
        <f>IF(C60="","","INT-"&amp;TEXT(COUNTA($C$5:C60),"000"))</f>
        <v/>
      </c>
      <c r="C60" s="10" t="n"/>
      <c r="D60" s="10" t="n"/>
      <c r="E60" s="10" t="n"/>
      <c r="F60" s="36" t="n"/>
      <c r="G60" s="10" t="n"/>
      <c r="H60" s="10" t="n"/>
      <c r="I60" s="10" t="n"/>
      <c r="J60" s="10" t="n"/>
      <c r="K60" s="10" t="n"/>
      <c r="L60" s="10" t="n"/>
      <c r="M60" s="10" t="n"/>
      <c r="N60" s="36" t="n"/>
    </row>
    <row r="61" ht="22" customHeight="1">
      <c r="B61" s="25">
        <f>IF(C61="","","INT-"&amp;TEXT(COUNTA($C$5:C61),"000"))</f>
        <v/>
      </c>
      <c r="C61" s="6" t="n"/>
      <c r="D61" s="6" t="n"/>
      <c r="E61" s="6" t="n"/>
      <c r="F61" s="35" t="n"/>
      <c r="G61" s="6" t="n"/>
      <c r="H61" s="6" t="n"/>
      <c r="I61" s="6" t="n"/>
      <c r="J61" s="6" t="n"/>
      <c r="K61" s="6" t="n"/>
      <c r="L61" s="6" t="n"/>
      <c r="M61" s="6" t="n"/>
      <c r="N61" s="35" t="n"/>
    </row>
    <row r="62" ht="22" customHeight="1">
      <c r="B62" s="24">
        <f>IF(C62="","","INT-"&amp;TEXT(COUNTA($C$5:C62),"000"))</f>
        <v/>
      </c>
      <c r="C62" s="10" t="n"/>
      <c r="D62" s="10" t="n"/>
      <c r="E62" s="10" t="n"/>
      <c r="F62" s="36" t="n"/>
      <c r="G62" s="10" t="n"/>
      <c r="H62" s="10" t="n"/>
      <c r="I62" s="10" t="n"/>
      <c r="J62" s="10" t="n"/>
      <c r="K62" s="10" t="n"/>
      <c r="L62" s="10" t="n"/>
      <c r="M62" s="10" t="n"/>
      <c r="N62" s="36" t="n"/>
    </row>
    <row r="63" ht="22" customHeight="1">
      <c r="B63" s="25">
        <f>IF(C63="","","INT-"&amp;TEXT(COUNTA($C$5:C63),"000"))</f>
        <v/>
      </c>
      <c r="C63" s="6" t="n"/>
      <c r="D63" s="6" t="n"/>
      <c r="E63" s="6" t="n"/>
      <c r="F63" s="35" t="n"/>
      <c r="G63" s="6" t="n"/>
      <c r="H63" s="6" t="n"/>
      <c r="I63" s="6" t="n"/>
      <c r="J63" s="6" t="n"/>
      <c r="K63" s="6" t="n"/>
      <c r="L63" s="6" t="n"/>
      <c r="M63" s="6" t="n"/>
      <c r="N63" s="35" t="n"/>
    </row>
    <row r="64" ht="22" customHeight="1">
      <c r="B64" s="24">
        <f>IF(C64="","","INT-"&amp;TEXT(COUNTA($C$5:C64),"000"))</f>
        <v/>
      </c>
      <c r="C64" s="10" t="n"/>
      <c r="D64" s="10" t="n"/>
      <c r="E64" s="10" t="n"/>
      <c r="F64" s="36" t="n"/>
      <c r="G64" s="10" t="n"/>
      <c r="H64" s="10" t="n"/>
      <c r="I64" s="10" t="n"/>
      <c r="J64" s="10" t="n"/>
      <c r="K64" s="10" t="n"/>
      <c r="L64" s="10" t="n"/>
      <c r="M64" s="10" t="n"/>
      <c r="N64" s="36" t="n"/>
    </row>
    <row r="65" ht="22" customHeight="1">
      <c r="B65" s="25">
        <f>IF(C65="","","INT-"&amp;TEXT(COUNTA($C$5:C65),"000"))</f>
        <v/>
      </c>
      <c r="C65" s="6" t="n"/>
      <c r="D65" s="6" t="n"/>
      <c r="E65" s="6" t="n"/>
      <c r="F65" s="35" t="n"/>
      <c r="G65" s="6" t="n"/>
      <c r="H65" s="6" t="n"/>
      <c r="I65" s="6" t="n"/>
      <c r="J65" s="6" t="n"/>
      <c r="K65" s="6" t="n"/>
      <c r="L65" s="6" t="n"/>
      <c r="M65" s="6" t="n"/>
      <c r="N65" s="35" t="n"/>
    </row>
    <row r="66" ht="22" customHeight="1">
      <c r="B66" s="24">
        <f>IF(C66="","","INT-"&amp;TEXT(COUNTA($C$5:C66),"000"))</f>
        <v/>
      </c>
      <c r="C66" s="10" t="n"/>
      <c r="D66" s="10" t="n"/>
      <c r="E66" s="10" t="n"/>
      <c r="F66" s="36" t="n"/>
      <c r="G66" s="10" t="n"/>
      <c r="H66" s="10" t="n"/>
      <c r="I66" s="10" t="n"/>
      <c r="J66" s="10" t="n"/>
      <c r="K66" s="10" t="n"/>
      <c r="L66" s="10" t="n"/>
      <c r="M66" s="10" t="n"/>
      <c r="N66" s="36" t="n"/>
    </row>
    <row r="67" ht="22" customHeight="1">
      <c r="B67" s="25">
        <f>IF(C67="","","INT-"&amp;TEXT(COUNTA($C$5:C67),"000"))</f>
        <v/>
      </c>
      <c r="C67" s="6" t="n"/>
      <c r="D67" s="6" t="n"/>
      <c r="E67" s="6" t="n"/>
      <c r="F67" s="35" t="n"/>
      <c r="G67" s="6" t="n"/>
      <c r="H67" s="6" t="n"/>
      <c r="I67" s="6" t="n"/>
      <c r="J67" s="6" t="n"/>
      <c r="K67" s="6" t="n"/>
      <c r="L67" s="6" t="n"/>
      <c r="M67" s="6" t="n"/>
      <c r="N67" s="35" t="n"/>
    </row>
    <row r="68" ht="22" customHeight="1">
      <c r="B68" s="24">
        <f>IF(C68="","","INT-"&amp;TEXT(COUNTA($C$5:C68),"000"))</f>
        <v/>
      </c>
      <c r="C68" s="10" t="n"/>
      <c r="D68" s="10" t="n"/>
      <c r="E68" s="10" t="n"/>
      <c r="F68" s="36" t="n"/>
      <c r="G68" s="10" t="n"/>
      <c r="H68" s="10" t="n"/>
      <c r="I68" s="10" t="n"/>
      <c r="J68" s="10" t="n"/>
      <c r="K68" s="10" t="n"/>
      <c r="L68" s="10" t="n"/>
      <c r="M68" s="10" t="n"/>
      <c r="N68" s="36" t="n"/>
    </row>
    <row r="69" ht="22" customHeight="1">
      <c r="B69" s="25">
        <f>IF(C69="","","INT-"&amp;TEXT(COUNTA($C$5:C69),"000"))</f>
        <v/>
      </c>
      <c r="C69" s="6" t="n"/>
      <c r="D69" s="6" t="n"/>
      <c r="E69" s="6" t="n"/>
      <c r="F69" s="35" t="n"/>
      <c r="G69" s="6" t="n"/>
      <c r="H69" s="6" t="n"/>
      <c r="I69" s="6" t="n"/>
      <c r="J69" s="6" t="n"/>
      <c r="K69" s="6" t="n"/>
      <c r="L69" s="6" t="n"/>
      <c r="M69" s="6" t="n"/>
      <c r="N69" s="35" t="n"/>
    </row>
    <row r="70" ht="22" customHeight="1">
      <c r="B70" s="24">
        <f>IF(C70="","","INT-"&amp;TEXT(COUNTA($C$5:C70),"000"))</f>
        <v/>
      </c>
      <c r="C70" s="10" t="n"/>
      <c r="D70" s="10" t="n"/>
      <c r="E70" s="10" t="n"/>
      <c r="F70" s="36" t="n"/>
      <c r="G70" s="10" t="n"/>
      <c r="H70" s="10" t="n"/>
      <c r="I70" s="10" t="n"/>
      <c r="J70" s="10" t="n"/>
      <c r="K70" s="10" t="n"/>
      <c r="L70" s="10" t="n"/>
      <c r="M70" s="10" t="n"/>
      <c r="N70" s="36" t="n"/>
    </row>
    <row r="71" ht="22" customHeight="1">
      <c r="B71" s="25">
        <f>IF(C71="","","INT-"&amp;TEXT(COUNTA($C$5:C71),"000"))</f>
        <v/>
      </c>
      <c r="C71" s="6" t="n"/>
      <c r="D71" s="6" t="n"/>
      <c r="E71" s="6" t="n"/>
      <c r="F71" s="35" t="n"/>
      <c r="G71" s="6" t="n"/>
      <c r="H71" s="6" t="n"/>
      <c r="I71" s="6" t="n"/>
      <c r="J71" s="6" t="n"/>
      <c r="K71" s="6" t="n"/>
      <c r="L71" s="6" t="n"/>
      <c r="M71" s="6" t="n"/>
      <c r="N71" s="35" t="n"/>
    </row>
    <row r="72" ht="22" customHeight="1">
      <c r="B72" s="24">
        <f>IF(C72="","","INT-"&amp;TEXT(COUNTA($C$5:C72),"000"))</f>
        <v/>
      </c>
      <c r="C72" s="10" t="n"/>
      <c r="D72" s="10" t="n"/>
      <c r="E72" s="10" t="n"/>
      <c r="F72" s="36" t="n"/>
      <c r="G72" s="10" t="n"/>
      <c r="H72" s="10" t="n"/>
      <c r="I72" s="10" t="n"/>
      <c r="J72" s="10" t="n"/>
      <c r="K72" s="10" t="n"/>
      <c r="L72" s="10" t="n"/>
      <c r="M72" s="10" t="n"/>
      <c r="N72" s="36" t="n"/>
    </row>
    <row r="73" ht="22" customHeight="1">
      <c r="B73" s="25">
        <f>IF(C73="","","INT-"&amp;TEXT(COUNTA($C$5:C73),"000"))</f>
        <v/>
      </c>
      <c r="C73" s="6" t="n"/>
      <c r="D73" s="6" t="n"/>
      <c r="E73" s="6" t="n"/>
      <c r="F73" s="35" t="n"/>
      <c r="G73" s="6" t="n"/>
      <c r="H73" s="6" t="n"/>
      <c r="I73" s="6" t="n"/>
      <c r="J73" s="6" t="n"/>
      <c r="K73" s="6" t="n"/>
      <c r="L73" s="6" t="n"/>
      <c r="M73" s="6" t="n"/>
      <c r="N73" s="35" t="n"/>
    </row>
    <row r="74" ht="22" customHeight="1">
      <c r="B74" s="24">
        <f>IF(C74="","","INT-"&amp;TEXT(COUNTA($C$5:C74),"000"))</f>
        <v/>
      </c>
      <c r="C74" s="10" t="n"/>
      <c r="D74" s="10" t="n"/>
      <c r="E74" s="10" t="n"/>
      <c r="F74" s="36" t="n"/>
      <c r="G74" s="10" t="n"/>
      <c r="H74" s="10" t="n"/>
      <c r="I74" s="10" t="n"/>
      <c r="J74" s="10" t="n"/>
      <c r="K74" s="10" t="n"/>
      <c r="L74" s="10" t="n"/>
      <c r="M74" s="10" t="n"/>
      <c r="N74" s="36" t="n"/>
    </row>
    <row r="75" ht="22" customHeight="1">
      <c r="B75" s="25">
        <f>IF(C75="","","INT-"&amp;TEXT(COUNTA($C$5:C75),"000"))</f>
        <v/>
      </c>
      <c r="C75" s="6" t="n"/>
      <c r="D75" s="6" t="n"/>
      <c r="E75" s="6" t="n"/>
      <c r="F75" s="35" t="n"/>
      <c r="G75" s="6" t="n"/>
      <c r="H75" s="6" t="n"/>
      <c r="I75" s="6" t="n"/>
      <c r="J75" s="6" t="n"/>
      <c r="K75" s="6" t="n"/>
      <c r="L75" s="6" t="n"/>
      <c r="M75" s="6" t="n"/>
      <c r="N75" s="35" t="n"/>
    </row>
    <row r="76" ht="22" customHeight="1">
      <c r="B76" s="24">
        <f>IF(C76="","","INT-"&amp;TEXT(COUNTA($C$5:C76),"000"))</f>
        <v/>
      </c>
      <c r="C76" s="10" t="n"/>
      <c r="D76" s="10" t="n"/>
      <c r="E76" s="10" t="n"/>
      <c r="F76" s="36" t="n"/>
      <c r="G76" s="10" t="n"/>
      <c r="H76" s="10" t="n"/>
      <c r="I76" s="10" t="n"/>
      <c r="J76" s="10" t="n"/>
      <c r="K76" s="10" t="n"/>
      <c r="L76" s="10" t="n"/>
      <c r="M76" s="10" t="n"/>
      <c r="N76" s="36" t="n"/>
    </row>
    <row r="77" ht="22" customHeight="1">
      <c r="B77" s="25">
        <f>IF(C77="","","INT-"&amp;TEXT(COUNTA($C$5:C77),"000"))</f>
        <v/>
      </c>
      <c r="C77" s="6" t="n"/>
      <c r="D77" s="6" t="n"/>
      <c r="E77" s="6" t="n"/>
      <c r="F77" s="35" t="n"/>
      <c r="G77" s="6" t="n"/>
      <c r="H77" s="6" t="n"/>
      <c r="I77" s="6" t="n"/>
      <c r="J77" s="6" t="n"/>
      <c r="K77" s="6" t="n"/>
      <c r="L77" s="6" t="n"/>
      <c r="M77" s="6" t="n"/>
      <c r="N77" s="35" t="n"/>
    </row>
    <row r="78" ht="22" customHeight="1">
      <c r="B78" s="24">
        <f>IF(C78="","","INT-"&amp;TEXT(COUNTA($C$5:C78),"000"))</f>
        <v/>
      </c>
      <c r="C78" s="10" t="n"/>
      <c r="D78" s="10" t="n"/>
      <c r="E78" s="10" t="n"/>
      <c r="F78" s="36" t="n"/>
      <c r="G78" s="10" t="n"/>
      <c r="H78" s="10" t="n"/>
      <c r="I78" s="10" t="n"/>
      <c r="J78" s="10" t="n"/>
      <c r="K78" s="10" t="n"/>
      <c r="L78" s="10" t="n"/>
      <c r="M78" s="10" t="n"/>
      <c r="N78" s="36" t="n"/>
    </row>
    <row r="79" ht="22" customHeight="1">
      <c r="B79" s="25">
        <f>IF(C79="","","INT-"&amp;TEXT(COUNTA($C$5:C79),"000"))</f>
        <v/>
      </c>
      <c r="C79" s="6" t="n"/>
      <c r="D79" s="6" t="n"/>
      <c r="E79" s="6" t="n"/>
      <c r="F79" s="35" t="n"/>
      <c r="G79" s="6" t="n"/>
      <c r="H79" s="6" t="n"/>
      <c r="I79" s="6" t="n"/>
      <c r="J79" s="6" t="n"/>
      <c r="K79" s="6" t="n"/>
      <c r="L79" s="6" t="n"/>
      <c r="M79" s="6" t="n"/>
      <c r="N79" s="35" t="n"/>
    </row>
    <row r="80" ht="22" customHeight="1">
      <c r="B80" s="24">
        <f>IF(C80="","","INT-"&amp;TEXT(COUNTA($C$5:C80),"000"))</f>
        <v/>
      </c>
      <c r="C80" s="10" t="n"/>
      <c r="D80" s="10" t="n"/>
      <c r="E80" s="10" t="n"/>
      <c r="F80" s="36" t="n"/>
      <c r="G80" s="10" t="n"/>
      <c r="H80" s="10" t="n"/>
      <c r="I80" s="10" t="n"/>
      <c r="J80" s="10" t="n"/>
      <c r="K80" s="10" t="n"/>
      <c r="L80" s="10" t="n"/>
      <c r="M80" s="10" t="n"/>
      <c r="N80" s="36" t="n"/>
    </row>
    <row r="81" ht="22" customHeight="1">
      <c r="B81" s="25">
        <f>IF(C81="","","INT-"&amp;TEXT(COUNTA($C$5:C81),"000"))</f>
        <v/>
      </c>
      <c r="C81" s="6" t="n"/>
      <c r="D81" s="6" t="n"/>
      <c r="E81" s="6" t="n"/>
      <c r="F81" s="35" t="n"/>
      <c r="G81" s="6" t="n"/>
      <c r="H81" s="6" t="n"/>
      <c r="I81" s="6" t="n"/>
      <c r="J81" s="6" t="n"/>
      <c r="K81" s="6" t="n"/>
      <c r="L81" s="6" t="n"/>
      <c r="M81" s="6" t="n"/>
      <c r="N81" s="35" t="n"/>
    </row>
    <row r="82" ht="22" customHeight="1">
      <c r="B82" s="24">
        <f>IF(C82="","","INT-"&amp;TEXT(COUNTA($C$5:C82),"000"))</f>
        <v/>
      </c>
      <c r="C82" s="10" t="n"/>
      <c r="D82" s="10" t="n"/>
      <c r="E82" s="10" t="n"/>
      <c r="F82" s="36" t="n"/>
      <c r="G82" s="10" t="n"/>
      <c r="H82" s="10" t="n"/>
      <c r="I82" s="10" t="n"/>
      <c r="J82" s="10" t="n"/>
      <c r="K82" s="10" t="n"/>
      <c r="L82" s="10" t="n"/>
      <c r="M82" s="10" t="n"/>
      <c r="N82" s="36" t="n"/>
    </row>
    <row r="83" ht="22" customHeight="1">
      <c r="B83" s="25">
        <f>IF(C83="","","INT-"&amp;TEXT(COUNTA($C$5:C83),"000"))</f>
        <v/>
      </c>
      <c r="C83" s="6" t="n"/>
      <c r="D83" s="6" t="n"/>
      <c r="E83" s="6" t="n"/>
      <c r="F83" s="35" t="n"/>
      <c r="G83" s="6" t="n"/>
      <c r="H83" s="6" t="n"/>
      <c r="I83" s="6" t="n"/>
      <c r="J83" s="6" t="n"/>
      <c r="K83" s="6" t="n"/>
      <c r="L83" s="6" t="n"/>
      <c r="M83" s="6" t="n"/>
      <c r="N83" s="35" t="n"/>
    </row>
    <row r="84" ht="22" customHeight="1">
      <c r="B84" s="24">
        <f>IF(C84="","","INT-"&amp;TEXT(COUNTA($C$5:C84),"000"))</f>
        <v/>
      </c>
      <c r="C84" s="10" t="n"/>
      <c r="D84" s="10" t="n"/>
      <c r="E84" s="10" t="n"/>
      <c r="F84" s="36" t="n"/>
      <c r="G84" s="10" t="n"/>
      <c r="H84" s="10" t="n"/>
      <c r="I84" s="10" t="n"/>
      <c r="J84" s="10" t="n"/>
      <c r="K84" s="10" t="n"/>
      <c r="L84" s="10" t="n"/>
      <c r="M84" s="10" t="n"/>
      <c r="N84" s="36" t="n"/>
    </row>
    <row r="85" ht="22" customHeight="1">
      <c r="B85" s="25">
        <f>IF(C85="","","INT-"&amp;TEXT(COUNTA($C$5:C85),"000"))</f>
        <v/>
      </c>
      <c r="C85" s="6" t="n"/>
      <c r="D85" s="6" t="n"/>
      <c r="E85" s="6" t="n"/>
      <c r="F85" s="35" t="n"/>
      <c r="G85" s="6" t="n"/>
      <c r="H85" s="6" t="n"/>
      <c r="I85" s="6" t="n"/>
      <c r="J85" s="6" t="n"/>
      <c r="K85" s="6" t="n"/>
      <c r="L85" s="6" t="n"/>
      <c r="M85" s="6" t="n"/>
      <c r="N85" s="35" t="n"/>
    </row>
    <row r="86" ht="22" customHeight="1">
      <c r="B86" s="24">
        <f>IF(C86="","","INT-"&amp;TEXT(COUNTA($C$5:C86),"000"))</f>
        <v/>
      </c>
      <c r="C86" s="10" t="n"/>
      <c r="D86" s="10" t="n"/>
      <c r="E86" s="10" t="n"/>
      <c r="F86" s="36" t="n"/>
      <c r="G86" s="10" t="n"/>
      <c r="H86" s="10" t="n"/>
      <c r="I86" s="10" t="n"/>
      <c r="J86" s="10" t="n"/>
      <c r="K86" s="10" t="n"/>
      <c r="L86" s="10" t="n"/>
      <c r="M86" s="10" t="n"/>
      <c r="N86" s="36" t="n"/>
    </row>
    <row r="88">
      <c r="B88" s="16" t="inlineStr">
        <is>
          <t>INDICATEURS (mis a jour automatiquement)</t>
        </is>
      </c>
    </row>
    <row r="89" ht="22" customHeight="1">
      <c r="B89" s="25" t="inlineStr">
        <is>
          <t>Total integrations</t>
        </is>
      </c>
      <c r="G89" s="17">
        <f>COUNTIF(C5:C86,"&lt;&gt;")</f>
        <v/>
      </c>
    </row>
    <row r="90" ht="22" customHeight="1">
      <c r="B90" s="24" t="inlineStr">
        <is>
          <t>Terminees</t>
        </is>
      </c>
      <c r="G90" s="18">
        <f>COUNTIF(M5:M86,"Terminee")</f>
        <v/>
      </c>
    </row>
    <row r="91" ht="22" customHeight="1">
      <c r="B91" s="25" t="inlineStr">
        <is>
          <t>En cours</t>
        </is>
      </c>
      <c r="G91" s="17">
        <f>COUNTIF(M5:M86,"En cours")</f>
        <v/>
      </c>
    </row>
    <row r="94" ht="26" customHeight="1">
      <c r="B94" s="26" t="inlineStr">
        <is>
          <t>COMMENT UTILISER CET ONGLET ?</t>
        </is>
      </c>
    </row>
    <row r="95" ht="20" customHeight="1">
      <c r="B95" s="27" t="inlineStr">
        <is>
          <t>1. Saisissez le nom de l'employe — le numero INT-XXX se genere</t>
        </is>
      </c>
    </row>
    <row r="96" ht="20" customHeight="1">
      <c r="B96" s="27" t="inlineStr">
        <is>
          <t>2. Mettez a jour chaque etape au fur et a mesure de l'integration</t>
        </is>
      </c>
    </row>
  </sheetData>
  <autoFilter ref="B4:N86"/>
  <mergeCells count="9">
    <mergeCell ref="B91:F91"/>
    <mergeCell ref="B96:L96"/>
    <mergeCell ref="B88:H88"/>
    <mergeCell ref="B89:F89"/>
    <mergeCell ref="B90:F90"/>
    <mergeCell ref="B94:J94"/>
    <mergeCell ref="B95:L95"/>
    <mergeCell ref="B3:N3"/>
    <mergeCell ref="B2:N2"/>
  </mergeCells>
  <conditionalFormatting sqref="G5:G86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H5:H86">
    <cfRule type="cellIs" priority="55" operator="equal" dxfId="0">
      <formula>"En attente"</formula>
    </cfRule>
    <cfRule type="cellIs" priority="56" operator="equal" dxfId="0">
      <formula>"Nouveau"</formula>
    </cfRule>
    <cfRule type="cellIs" priority="57" operator="equal" dxfId="0">
      <formula>"Planifie"</formula>
    </cfRule>
    <cfRule type="cellIs" priority="58" operator="equal" dxfId="0">
      <formula>"En cours d'etude"</formula>
    </cfRule>
    <cfRule type="cellIs" priority="59" operator="equal" dxfId="0">
      <formula>"En cours"</formula>
    </cfRule>
    <cfRule type="cellIs" priority="60" operator="equal" dxfId="0">
      <formula>"En cours"</formula>
    </cfRule>
    <cfRule type="cellIs" priority="61" operator="equal" dxfId="0">
      <formula>"A faire"</formula>
    </cfRule>
    <cfRule type="cellIs" priority="62" operator="equal" dxfId="0">
      <formula>"A creer"</formula>
    </cfRule>
    <cfRule type="cellIs" priority="63" operator="equal" dxfId="0">
      <formula>"Publiee"</formula>
    </cfRule>
    <cfRule type="cellIs" priority="64" operator="equal" dxfId="0">
      <formula>"Planifiee"</formula>
    </cfRule>
    <cfRule type="cellIs" priority="65" operator="equal" dxfId="0">
      <formula>"En negociation"</formula>
    </cfRule>
    <cfRule type="cellIs" priority="66" operator="equal" dxfId="0">
      <formula>"A evaluer"</formula>
    </cfRule>
    <cfRule type="cellIs" priority="67" operator="equal" dxfId="1">
      <formula>"Favorable"</formula>
    </cfRule>
    <cfRule type="cellIs" priority="68" operator="equal" dxfId="1">
      <formula>"Retenu"</formula>
    </cfRule>
    <cfRule type="cellIs" priority="69" operator="equal" dxfId="1">
      <formula>"Pourvue"</formula>
    </cfRule>
    <cfRule type="cellIs" priority="70" operator="equal" dxfId="1">
      <formula>"Validée"</formula>
    </cfRule>
    <cfRule type="cellIs" priority="71" operator="equal" dxfId="1">
      <formula>"Realise"</formula>
    </cfRule>
    <cfRule type="cellIs" priority="72" operator="equal" dxfId="1">
      <formula>"Fait"</formula>
    </cfRule>
    <cfRule type="cellIs" priority="73" operator="equal" dxfId="1">
      <formula>"Terminee"</formula>
    </cfRule>
    <cfRule type="cellIs" priority="74" operator="equal" dxfId="1">
      <formula>"Termine"</formula>
    </cfRule>
    <cfRule type="cellIs" priority="75" operator="equal" dxfId="1">
      <formula>"Embauche confirmee"</formula>
    </cfRule>
    <cfRule type="cellIs" priority="76" operator="equal" dxfId="1">
      <formula>"Embauche recommandee"</formula>
    </cfRule>
    <cfRule type="cellIs" priority="77" operator="equal" dxfId="1">
      <formula>"Excellent"</formula>
    </cfRule>
    <cfRule type="cellIs" priority="78" operator="equal" dxfId="1">
      <formula>"Bon"</formula>
    </cfRule>
    <cfRule type="cellIs" priority="79" operator="equal" dxfId="1">
      <formula>"Oui"</formula>
    </cfRule>
    <cfRule type="cellIs" priority="80" operator="equal" dxfId="1">
      <formula>"Tres satisfait"</formula>
    </cfRule>
    <cfRule type="cellIs" priority="81" operator="equal" dxfId="1">
      <formula>"Satisfait"</formula>
    </cfRule>
    <cfRule type="cellIs" priority="82" operator="equal" dxfId="0">
      <formula>"En cours"</formula>
    </cfRule>
    <cfRule type="cellIs" priority="83" operator="equal" dxfId="0">
      <formula>"En reserve"</formula>
    </cfRule>
    <cfRule type="cellIs" priority="84" operator="equal" dxfId="0">
      <formula>"Moyen"</formula>
    </cfRule>
    <cfRule type="cellIs" priority="85" operator="equal" dxfId="0">
      <formula>"Neutre"</formula>
    </cfRule>
    <cfRule type="cellIs" priority="86" operator="equal" dxfId="2">
      <formula>"Defavorable"</formula>
    </cfRule>
    <cfRule type="cellIs" priority="87" operator="equal" dxfId="2">
      <formula>"Refuse"</formula>
    </cfRule>
    <cfRule type="cellIs" priority="88" operator="equal" dxfId="2">
      <formula>"Annulee"</formula>
    </cfRule>
    <cfRule type="cellIs" priority="89" operator="equal" dxfId="2">
      <formula>"Annule"</formula>
    </cfRule>
    <cfRule type="cellIs" priority="90" operator="equal" dxfId="2">
      <formula>"Refus"</formula>
    </cfRule>
    <cfRule type="cellIs" priority="91" operator="equal" dxfId="2">
      <formula>"Desiste"</formula>
    </cfRule>
    <cfRule type="cellIs" priority="92" operator="equal" dxfId="2">
      <formula>"Echu"</formula>
    </cfRule>
    <cfRule type="cellIs" priority="93" operator="equal" dxfId="2">
      <formula>"Resilie"</formula>
    </cfRule>
    <cfRule type="cellIs" priority="94" operator="equal" dxfId="2">
      <formula>"Insuffisant"</formula>
    </cfRule>
    <cfRule type="cellIs" priority="95" operator="equal" dxfId="2">
      <formula>"Abandonne"</formula>
    </cfRule>
    <cfRule type="cellIs" priority="96" operator="equal" dxfId="2">
      <formula>"Echec"</formula>
    </cfRule>
    <cfRule type="cellIs" priority="97" operator="equal" dxfId="2">
      <formula>"Rupture essai"</formula>
    </cfRule>
    <cfRule type="cellIs" priority="98" operator="equal" dxfId="2">
      <formula>"Insatisfait"</formula>
    </cfRule>
    <cfRule type="cellIs" priority="99" operator="equal" dxfId="2">
      <formula>"Tres insatisfait"</formula>
    </cfRule>
    <cfRule type="cellIs" priority="100" operator="equal" dxfId="2">
      <formula>"Eleve"</formula>
    </cfRule>
    <cfRule type="cellIs" priority="101" operator="equal" dxfId="2">
      <formula>"Critique"</formula>
    </cfRule>
    <cfRule type="cellIs" priority="102" operator="equal" dxfId="2">
      <formula>"Non"</formula>
    </cfRule>
    <cfRule type="cellIs" priority="103" operator="equal" dxfId="0">
      <formula>"Prolongation essai"</formula>
    </cfRule>
    <cfRule type="cellIs" priority="104" operator="equal" dxfId="0">
      <formula>"Prolongee"</formula>
    </cfRule>
    <cfRule type="cellIs" priority="105" operator="equal" dxfId="1">
      <formula>"Renouvele"</formula>
    </cfRule>
    <cfRule type="cellIs" priority="106" operator="equal" dxfId="1">
      <formula>"Cloturee"</formula>
    </cfRule>
    <cfRule type="cellIs" priority="107" operator="equal" dxfId="0">
      <formula>"En cours"</formula>
    </cfRule>
    <cfRule type="cellIs" priority="108" operator="equal" dxfId="0">
      <formula>"Candidatures en cours"</formula>
    </cfRule>
  </conditionalFormatting>
  <conditionalFormatting sqref="I5:I86">
    <cfRule type="cellIs" priority="109" operator="equal" dxfId="0">
      <formula>"En attente"</formula>
    </cfRule>
    <cfRule type="cellIs" priority="110" operator="equal" dxfId="0">
      <formula>"Nouveau"</formula>
    </cfRule>
    <cfRule type="cellIs" priority="111" operator="equal" dxfId="0">
      <formula>"Planifie"</formula>
    </cfRule>
    <cfRule type="cellIs" priority="112" operator="equal" dxfId="0">
      <formula>"En cours d'etude"</formula>
    </cfRule>
    <cfRule type="cellIs" priority="113" operator="equal" dxfId="0">
      <formula>"En cours"</formula>
    </cfRule>
    <cfRule type="cellIs" priority="114" operator="equal" dxfId="0">
      <formula>"En cours"</formula>
    </cfRule>
    <cfRule type="cellIs" priority="115" operator="equal" dxfId="0">
      <formula>"A faire"</formula>
    </cfRule>
    <cfRule type="cellIs" priority="116" operator="equal" dxfId="0">
      <formula>"A creer"</formula>
    </cfRule>
    <cfRule type="cellIs" priority="117" operator="equal" dxfId="0">
      <formula>"Publiee"</formula>
    </cfRule>
    <cfRule type="cellIs" priority="118" operator="equal" dxfId="0">
      <formula>"Planifiee"</formula>
    </cfRule>
    <cfRule type="cellIs" priority="119" operator="equal" dxfId="0">
      <formula>"En negociation"</formula>
    </cfRule>
    <cfRule type="cellIs" priority="120" operator="equal" dxfId="0">
      <formula>"A evaluer"</formula>
    </cfRule>
    <cfRule type="cellIs" priority="121" operator="equal" dxfId="1">
      <formula>"Favorable"</formula>
    </cfRule>
    <cfRule type="cellIs" priority="122" operator="equal" dxfId="1">
      <formula>"Retenu"</formula>
    </cfRule>
    <cfRule type="cellIs" priority="123" operator="equal" dxfId="1">
      <formula>"Pourvue"</formula>
    </cfRule>
    <cfRule type="cellIs" priority="124" operator="equal" dxfId="1">
      <formula>"Validée"</formula>
    </cfRule>
    <cfRule type="cellIs" priority="125" operator="equal" dxfId="1">
      <formula>"Realise"</formula>
    </cfRule>
    <cfRule type="cellIs" priority="126" operator="equal" dxfId="1">
      <formula>"Fait"</formula>
    </cfRule>
    <cfRule type="cellIs" priority="127" operator="equal" dxfId="1">
      <formula>"Terminee"</formula>
    </cfRule>
    <cfRule type="cellIs" priority="128" operator="equal" dxfId="1">
      <formula>"Termine"</formula>
    </cfRule>
    <cfRule type="cellIs" priority="129" operator="equal" dxfId="1">
      <formula>"Embauche confirmee"</formula>
    </cfRule>
    <cfRule type="cellIs" priority="130" operator="equal" dxfId="1">
      <formula>"Embauche recommandee"</formula>
    </cfRule>
    <cfRule type="cellIs" priority="131" operator="equal" dxfId="1">
      <formula>"Excellent"</formula>
    </cfRule>
    <cfRule type="cellIs" priority="132" operator="equal" dxfId="1">
      <formula>"Bon"</formula>
    </cfRule>
    <cfRule type="cellIs" priority="133" operator="equal" dxfId="1">
      <formula>"Oui"</formula>
    </cfRule>
    <cfRule type="cellIs" priority="134" operator="equal" dxfId="1">
      <formula>"Tres satisfait"</formula>
    </cfRule>
    <cfRule type="cellIs" priority="135" operator="equal" dxfId="1">
      <formula>"Satisfait"</formula>
    </cfRule>
    <cfRule type="cellIs" priority="136" operator="equal" dxfId="0">
      <formula>"En cours"</formula>
    </cfRule>
    <cfRule type="cellIs" priority="137" operator="equal" dxfId="0">
      <formula>"En reserve"</formula>
    </cfRule>
    <cfRule type="cellIs" priority="138" operator="equal" dxfId="0">
      <formula>"Moyen"</formula>
    </cfRule>
    <cfRule type="cellIs" priority="139" operator="equal" dxfId="0">
      <formula>"Neutre"</formula>
    </cfRule>
    <cfRule type="cellIs" priority="140" operator="equal" dxfId="2">
      <formula>"Defavorable"</formula>
    </cfRule>
    <cfRule type="cellIs" priority="141" operator="equal" dxfId="2">
      <formula>"Refuse"</formula>
    </cfRule>
    <cfRule type="cellIs" priority="142" operator="equal" dxfId="2">
      <formula>"Annulee"</formula>
    </cfRule>
    <cfRule type="cellIs" priority="143" operator="equal" dxfId="2">
      <formula>"Annule"</formula>
    </cfRule>
    <cfRule type="cellIs" priority="144" operator="equal" dxfId="2">
      <formula>"Refus"</formula>
    </cfRule>
    <cfRule type="cellIs" priority="145" operator="equal" dxfId="2">
      <formula>"Desiste"</formula>
    </cfRule>
    <cfRule type="cellIs" priority="146" operator="equal" dxfId="2">
      <formula>"Echu"</formula>
    </cfRule>
    <cfRule type="cellIs" priority="147" operator="equal" dxfId="2">
      <formula>"Resilie"</formula>
    </cfRule>
    <cfRule type="cellIs" priority="148" operator="equal" dxfId="2">
      <formula>"Insuffisant"</formula>
    </cfRule>
    <cfRule type="cellIs" priority="149" operator="equal" dxfId="2">
      <formula>"Abandonne"</formula>
    </cfRule>
    <cfRule type="cellIs" priority="150" operator="equal" dxfId="2">
      <formula>"Echec"</formula>
    </cfRule>
    <cfRule type="cellIs" priority="151" operator="equal" dxfId="2">
      <formula>"Rupture essai"</formula>
    </cfRule>
    <cfRule type="cellIs" priority="152" operator="equal" dxfId="2">
      <formula>"Insatisfait"</formula>
    </cfRule>
    <cfRule type="cellIs" priority="153" operator="equal" dxfId="2">
      <formula>"Tres insatisfait"</formula>
    </cfRule>
    <cfRule type="cellIs" priority="154" operator="equal" dxfId="2">
      <formula>"Eleve"</formula>
    </cfRule>
    <cfRule type="cellIs" priority="155" operator="equal" dxfId="2">
      <formula>"Critique"</formula>
    </cfRule>
    <cfRule type="cellIs" priority="156" operator="equal" dxfId="2">
      <formula>"Non"</formula>
    </cfRule>
    <cfRule type="cellIs" priority="157" operator="equal" dxfId="0">
      <formula>"Prolongation essai"</formula>
    </cfRule>
    <cfRule type="cellIs" priority="158" operator="equal" dxfId="0">
      <formula>"Prolongee"</formula>
    </cfRule>
    <cfRule type="cellIs" priority="159" operator="equal" dxfId="1">
      <formula>"Renouvele"</formula>
    </cfRule>
    <cfRule type="cellIs" priority="160" operator="equal" dxfId="1">
      <formula>"Cloturee"</formula>
    </cfRule>
    <cfRule type="cellIs" priority="161" operator="equal" dxfId="0">
      <formula>"En cours"</formula>
    </cfRule>
    <cfRule type="cellIs" priority="162" operator="equal" dxfId="0">
      <formula>"Candidatures en cours"</formula>
    </cfRule>
  </conditionalFormatting>
  <conditionalFormatting sqref="J5:J86">
    <cfRule type="cellIs" priority="163" operator="equal" dxfId="0">
      <formula>"En attente"</formula>
    </cfRule>
    <cfRule type="cellIs" priority="164" operator="equal" dxfId="0">
      <formula>"Nouveau"</formula>
    </cfRule>
    <cfRule type="cellIs" priority="165" operator="equal" dxfId="0">
      <formula>"Planifie"</formula>
    </cfRule>
    <cfRule type="cellIs" priority="166" operator="equal" dxfId="0">
      <formula>"En cours d'etude"</formula>
    </cfRule>
    <cfRule type="cellIs" priority="167" operator="equal" dxfId="0">
      <formula>"En cours"</formula>
    </cfRule>
    <cfRule type="cellIs" priority="168" operator="equal" dxfId="0">
      <formula>"En cours"</formula>
    </cfRule>
    <cfRule type="cellIs" priority="169" operator="equal" dxfId="0">
      <formula>"A faire"</formula>
    </cfRule>
    <cfRule type="cellIs" priority="170" operator="equal" dxfId="0">
      <formula>"A creer"</formula>
    </cfRule>
    <cfRule type="cellIs" priority="171" operator="equal" dxfId="0">
      <formula>"Publiee"</formula>
    </cfRule>
    <cfRule type="cellIs" priority="172" operator="equal" dxfId="0">
      <formula>"Planifiee"</formula>
    </cfRule>
    <cfRule type="cellIs" priority="173" operator="equal" dxfId="0">
      <formula>"En negociation"</formula>
    </cfRule>
    <cfRule type="cellIs" priority="174" operator="equal" dxfId="0">
      <formula>"A evaluer"</formula>
    </cfRule>
    <cfRule type="cellIs" priority="175" operator="equal" dxfId="1">
      <formula>"Favorable"</formula>
    </cfRule>
    <cfRule type="cellIs" priority="176" operator="equal" dxfId="1">
      <formula>"Retenu"</formula>
    </cfRule>
    <cfRule type="cellIs" priority="177" operator="equal" dxfId="1">
      <formula>"Pourvue"</formula>
    </cfRule>
    <cfRule type="cellIs" priority="178" operator="equal" dxfId="1">
      <formula>"Validée"</formula>
    </cfRule>
    <cfRule type="cellIs" priority="179" operator="equal" dxfId="1">
      <formula>"Realise"</formula>
    </cfRule>
    <cfRule type="cellIs" priority="180" operator="equal" dxfId="1">
      <formula>"Fait"</formula>
    </cfRule>
    <cfRule type="cellIs" priority="181" operator="equal" dxfId="1">
      <formula>"Terminee"</formula>
    </cfRule>
    <cfRule type="cellIs" priority="182" operator="equal" dxfId="1">
      <formula>"Termine"</formula>
    </cfRule>
    <cfRule type="cellIs" priority="183" operator="equal" dxfId="1">
      <formula>"Embauche confirmee"</formula>
    </cfRule>
    <cfRule type="cellIs" priority="184" operator="equal" dxfId="1">
      <formula>"Embauche recommandee"</formula>
    </cfRule>
    <cfRule type="cellIs" priority="185" operator="equal" dxfId="1">
      <formula>"Excellent"</formula>
    </cfRule>
    <cfRule type="cellIs" priority="186" operator="equal" dxfId="1">
      <formula>"Bon"</formula>
    </cfRule>
    <cfRule type="cellIs" priority="187" operator="equal" dxfId="1">
      <formula>"Oui"</formula>
    </cfRule>
    <cfRule type="cellIs" priority="188" operator="equal" dxfId="1">
      <formula>"Tres satisfait"</formula>
    </cfRule>
    <cfRule type="cellIs" priority="189" operator="equal" dxfId="1">
      <formula>"Satisfait"</formula>
    </cfRule>
    <cfRule type="cellIs" priority="190" operator="equal" dxfId="0">
      <formula>"En cours"</formula>
    </cfRule>
    <cfRule type="cellIs" priority="191" operator="equal" dxfId="0">
      <formula>"En reserve"</formula>
    </cfRule>
    <cfRule type="cellIs" priority="192" operator="equal" dxfId="0">
      <formula>"Moyen"</formula>
    </cfRule>
    <cfRule type="cellIs" priority="193" operator="equal" dxfId="0">
      <formula>"Neutre"</formula>
    </cfRule>
    <cfRule type="cellIs" priority="194" operator="equal" dxfId="2">
      <formula>"Defavorable"</formula>
    </cfRule>
    <cfRule type="cellIs" priority="195" operator="equal" dxfId="2">
      <formula>"Refuse"</formula>
    </cfRule>
    <cfRule type="cellIs" priority="196" operator="equal" dxfId="2">
      <formula>"Annulee"</formula>
    </cfRule>
    <cfRule type="cellIs" priority="197" operator="equal" dxfId="2">
      <formula>"Annule"</formula>
    </cfRule>
    <cfRule type="cellIs" priority="198" operator="equal" dxfId="2">
      <formula>"Refus"</formula>
    </cfRule>
    <cfRule type="cellIs" priority="199" operator="equal" dxfId="2">
      <formula>"Desiste"</formula>
    </cfRule>
    <cfRule type="cellIs" priority="200" operator="equal" dxfId="2">
      <formula>"Echu"</formula>
    </cfRule>
    <cfRule type="cellIs" priority="201" operator="equal" dxfId="2">
      <formula>"Resilie"</formula>
    </cfRule>
    <cfRule type="cellIs" priority="202" operator="equal" dxfId="2">
      <formula>"Insuffisant"</formula>
    </cfRule>
    <cfRule type="cellIs" priority="203" operator="equal" dxfId="2">
      <formula>"Abandonne"</formula>
    </cfRule>
    <cfRule type="cellIs" priority="204" operator="equal" dxfId="2">
      <formula>"Echec"</formula>
    </cfRule>
    <cfRule type="cellIs" priority="205" operator="equal" dxfId="2">
      <formula>"Rupture essai"</formula>
    </cfRule>
    <cfRule type="cellIs" priority="206" operator="equal" dxfId="2">
      <formula>"Insatisfait"</formula>
    </cfRule>
    <cfRule type="cellIs" priority="207" operator="equal" dxfId="2">
      <formula>"Tres insatisfait"</formula>
    </cfRule>
    <cfRule type="cellIs" priority="208" operator="equal" dxfId="2">
      <formula>"Eleve"</formula>
    </cfRule>
    <cfRule type="cellIs" priority="209" operator="equal" dxfId="2">
      <formula>"Critique"</formula>
    </cfRule>
    <cfRule type="cellIs" priority="210" operator="equal" dxfId="2">
      <formula>"Non"</formula>
    </cfRule>
    <cfRule type="cellIs" priority="211" operator="equal" dxfId="0">
      <formula>"Prolongation essai"</formula>
    </cfRule>
    <cfRule type="cellIs" priority="212" operator="equal" dxfId="0">
      <formula>"Prolongee"</formula>
    </cfRule>
    <cfRule type="cellIs" priority="213" operator="equal" dxfId="1">
      <formula>"Renouvele"</formula>
    </cfRule>
    <cfRule type="cellIs" priority="214" operator="equal" dxfId="1">
      <formula>"Cloturee"</formula>
    </cfRule>
    <cfRule type="cellIs" priority="215" operator="equal" dxfId="0">
      <formula>"En cours"</formula>
    </cfRule>
    <cfRule type="cellIs" priority="216" operator="equal" dxfId="0">
      <formula>"Candidatures en cours"</formula>
    </cfRule>
  </conditionalFormatting>
  <conditionalFormatting sqref="K5:K86">
    <cfRule type="cellIs" priority="217" operator="equal" dxfId="0">
      <formula>"En attente"</formula>
    </cfRule>
    <cfRule type="cellIs" priority="218" operator="equal" dxfId="0">
      <formula>"Nouveau"</formula>
    </cfRule>
    <cfRule type="cellIs" priority="219" operator="equal" dxfId="0">
      <formula>"Planifie"</formula>
    </cfRule>
    <cfRule type="cellIs" priority="220" operator="equal" dxfId="0">
      <formula>"En cours d'etude"</formula>
    </cfRule>
    <cfRule type="cellIs" priority="221" operator="equal" dxfId="0">
      <formula>"En cours"</formula>
    </cfRule>
    <cfRule type="cellIs" priority="222" operator="equal" dxfId="0">
      <formula>"En cours"</formula>
    </cfRule>
    <cfRule type="cellIs" priority="223" operator="equal" dxfId="0">
      <formula>"A faire"</formula>
    </cfRule>
    <cfRule type="cellIs" priority="224" operator="equal" dxfId="0">
      <formula>"A creer"</formula>
    </cfRule>
    <cfRule type="cellIs" priority="225" operator="equal" dxfId="0">
      <formula>"Publiee"</formula>
    </cfRule>
    <cfRule type="cellIs" priority="226" operator="equal" dxfId="0">
      <formula>"Planifiee"</formula>
    </cfRule>
    <cfRule type="cellIs" priority="227" operator="equal" dxfId="0">
      <formula>"En negociation"</formula>
    </cfRule>
    <cfRule type="cellIs" priority="228" operator="equal" dxfId="0">
      <formula>"A evaluer"</formula>
    </cfRule>
    <cfRule type="cellIs" priority="229" operator="equal" dxfId="1">
      <formula>"Favorable"</formula>
    </cfRule>
    <cfRule type="cellIs" priority="230" operator="equal" dxfId="1">
      <formula>"Retenu"</formula>
    </cfRule>
    <cfRule type="cellIs" priority="231" operator="equal" dxfId="1">
      <formula>"Pourvue"</formula>
    </cfRule>
    <cfRule type="cellIs" priority="232" operator="equal" dxfId="1">
      <formula>"Validée"</formula>
    </cfRule>
    <cfRule type="cellIs" priority="233" operator="equal" dxfId="1">
      <formula>"Realise"</formula>
    </cfRule>
    <cfRule type="cellIs" priority="234" operator="equal" dxfId="1">
      <formula>"Fait"</formula>
    </cfRule>
    <cfRule type="cellIs" priority="235" operator="equal" dxfId="1">
      <formula>"Terminee"</formula>
    </cfRule>
    <cfRule type="cellIs" priority="236" operator="equal" dxfId="1">
      <formula>"Termine"</formula>
    </cfRule>
    <cfRule type="cellIs" priority="237" operator="equal" dxfId="1">
      <formula>"Embauche confirmee"</formula>
    </cfRule>
    <cfRule type="cellIs" priority="238" operator="equal" dxfId="1">
      <formula>"Embauche recommandee"</formula>
    </cfRule>
    <cfRule type="cellIs" priority="239" operator="equal" dxfId="1">
      <formula>"Excellent"</formula>
    </cfRule>
    <cfRule type="cellIs" priority="240" operator="equal" dxfId="1">
      <formula>"Bon"</formula>
    </cfRule>
    <cfRule type="cellIs" priority="241" operator="equal" dxfId="1">
      <formula>"Oui"</formula>
    </cfRule>
    <cfRule type="cellIs" priority="242" operator="equal" dxfId="1">
      <formula>"Tres satisfait"</formula>
    </cfRule>
    <cfRule type="cellIs" priority="243" operator="equal" dxfId="1">
      <formula>"Satisfait"</formula>
    </cfRule>
    <cfRule type="cellIs" priority="244" operator="equal" dxfId="0">
      <formula>"En cours"</formula>
    </cfRule>
    <cfRule type="cellIs" priority="245" operator="equal" dxfId="0">
      <formula>"En reserve"</formula>
    </cfRule>
    <cfRule type="cellIs" priority="246" operator="equal" dxfId="0">
      <formula>"Moyen"</formula>
    </cfRule>
    <cfRule type="cellIs" priority="247" operator="equal" dxfId="0">
      <formula>"Neutre"</formula>
    </cfRule>
    <cfRule type="cellIs" priority="248" operator="equal" dxfId="2">
      <formula>"Defavorable"</formula>
    </cfRule>
    <cfRule type="cellIs" priority="249" operator="equal" dxfId="2">
      <formula>"Refuse"</formula>
    </cfRule>
    <cfRule type="cellIs" priority="250" operator="equal" dxfId="2">
      <formula>"Annulee"</formula>
    </cfRule>
    <cfRule type="cellIs" priority="251" operator="equal" dxfId="2">
      <formula>"Annule"</formula>
    </cfRule>
    <cfRule type="cellIs" priority="252" operator="equal" dxfId="2">
      <formula>"Refus"</formula>
    </cfRule>
    <cfRule type="cellIs" priority="253" operator="equal" dxfId="2">
      <formula>"Desiste"</formula>
    </cfRule>
    <cfRule type="cellIs" priority="254" operator="equal" dxfId="2">
      <formula>"Echu"</formula>
    </cfRule>
    <cfRule type="cellIs" priority="255" operator="equal" dxfId="2">
      <formula>"Resilie"</formula>
    </cfRule>
    <cfRule type="cellIs" priority="256" operator="equal" dxfId="2">
      <formula>"Insuffisant"</formula>
    </cfRule>
    <cfRule type="cellIs" priority="257" operator="equal" dxfId="2">
      <formula>"Abandonne"</formula>
    </cfRule>
    <cfRule type="cellIs" priority="258" operator="equal" dxfId="2">
      <formula>"Echec"</formula>
    </cfRule>
    <cfRule type="cellIs" priority="259" operator="equal" dxfId="2">
      <formula>"Rupture essai"</formula>
    </cfRule>
    <cfRule type="cellIs" priority="260" operator="equal" dxfId="2">
      <formula>"Insatisfait"</formula>
    </cfRule>
    <cfRule type="cellIs" priority="261" operator="equal" dxfId="2">
      <formula>"Tres insatisfait"</formula>
    </cfRule>
    <cfRule type="cellIs" priority="262" operator="equal" dxfId="2">
      <formula>"Eleve"</formula>
    </cfRule>
    <cfRule type="cellIs" priority="263" operator="equal" dxfId="2">
      <formula>"Critique"</formula>
    </cfRule>
    <cfRule type="cellIs" priority="264" operator="equal" dxfId="2">
      <formula>"Non"</formula>
    </cfRule>
    <cfRule type="cellIs" priority="265" operator="equal" dxfId="0">
      <formula>"Prolongation essai"</formula>
    </cfRule>
    <cfRule type="cellIs" priority="266" operator="equal" dxfId="0">
      <formula>"Prolongee"</formula>
    </cfRule>
    <cfRule type="cellIs" priority="267" operator="equal" dxfId="1">
      <formula>"Renouvele"</formula>
    </cfRule>
    <cfRule type="cellIs" priority="268" operator="equal" dxfId="1">
      <formula>"Cloturee"</formula>
    </cfRule>
    <cfRule type="cellIs" priority="269" operator="equal" dxfId="0">
      <formula>"En cours"</formula>
    </cfRule>
    <cfRule type="cellIs" priority="270" operator="equal" dxfId="0">
      <formula>"Candidatures en cours"</formula>
    </cfRule>
  </conditionalFormatting>
  <conditionalFormatting sqref="L5:L86">
    <cfRule type="cellIs" priority="271" operator="equal" dxfId="0">
      <formula>"En attente"</formula>
    </cfRule>
    <cfRule type="cellIs" priority="272" operator="equal" dxfId="0">
      <formula>"Nouveau"</formula>
    </cfRule>
    <cfRule type="cellIs" priority="273" operator="equal" dxfId="0">
      <formula>"Planifie"</formula>
    </cfRule>
    <cfRule type="cellIs" priority="274" operator="equal" dxfId="0">
      <formula>"En cours d'etude"</formula>
    </cfRule>
    <cfRule type="cellIs" priority="275" operator="equal" dxfId="0">
      <formula>"En cours"</formula>
    </cfRule>
    <cfRule type="cellIs" priority="276" operator="equal" dxfId="0">
      <formula>"En cours"</formula>
    </cfRule>
    <cfRule type="cellIs" priority="277" operator="equal" dxfId="0">
      <formula>"A faire"</formula>
    </cfRule>
    <cfRule type="cellIs" priority="278" operator="equal" dxfId="0">
      <formula>"A creer"</formula>
    </cfRule>
    <cfRule type="cellIs" priority="279" operator="equal" dxfId="0">
      <formula>"Publiee"</formula>
    </cfRule>
    <cfRule type="cellIs" priority="280" operator="equal" dxfId="0">
      <formula>"Planifiee"</formula>
    </cfRule>
    <cfRule type="cellIs" priority="281" operator="equal" dxfId="0">
      <formula>"En negociation"</formula>
    </cfRule>
    <cfRule type="cellIs" priority="282" operator="equal" dxfId="0">
      <formula>"A evaluer"</formula>
    </cfRule>
    <cfRule type="cellIs" priority="283" operator="equal" dxfId="1">
      <formula>"Favorable"</formula>
    </cfRule>
    <cfRule type="cellIs" priority="284" operator="equal" dxfId="1">
      <formula>"Retenu"</formula>
    </cfRule>
    <cfRule type="cellIs" priority="285" operator="equal" dxfId="1">
      <formula>"Pourvue"</formula>
    </cfRule>
    <cfRule type="cellIs" priority="286" operator="equal" dxfId="1">
      <formula>"Validée"</formula>
    </cfRule>
    <cfRule type="cellIs" priority="287" operator="equal" dxfId="1">
      <formula>"Realise"</formula>
    </cfRule>
    <cfRule type="cellIs" priority="288" operator="equal" dxfId="1">
      <formula>"Fait"</formula>
    </cfRule>
    <cfRule type="cellIs" priority="289" operator="equal" dxfId="1">
      <formula>"Terminee"</formula>
    </cfRule>
    <cfRule type="cellIs" priority="290" operator="equal" dxfId="1">
      <formula>"Termine"</formula>
    </cfRule>
    <cfRule type="cellIs" priority="291" operator="equal" dxfId="1">
      <formula>"Embauche confirmee"</formula>
    </cfRule>
    <cfRule type="cellIs" priority="292" operator="equal" dxfId="1">
      <formula>"Embauche recommandee"</formula>
    </cfRule>
    <cfRule type="cellIs" priority="293" operator="equal" dxfId="1">
      <formula>"Excellent"</formula>
    </cfRule>
    <cfRule type="cellIs" priority="294" operator="equal" dxfId="1">
      <formula>"Bon"</formula>
    </cfRule>
    <cfRule type="cellIs" priority="295" operator="equal" dxfId="1">
      <formula>"Oui"</formula>
    </cfRule>
    <cfRule type="cellIs" priority="296" operator="equal" dxfId="1">
      <formula>"Tres satisfait"</formula>
    </cfRule>
    <cfRule type="cellIs" priority="297" operator="equal" dxfId="1">
      <formula>"Satisfait"</formula>
    </cfRule>
    <cfRule type="cellIs" priority="298" operator="equal" dxfId="0">
      <formula>"En cours"</formula>
    </cfRule>
    <cfRule type="cellIs" priority="299" operator="equal" dxfId="0">
      <formula>"En reserve"</formula>
    </cfRule>
    <cfRule type="cellIs" priority="300" operator="equal" dxfId="0">
      <formula>"Moyen"</formula>
    </cfRule>
    <cfRule type="cellIs" priority="301" operator="equal" dxfId="0">
      <formula>"Neutre"</formula>
    </cfRule>
    <cfRule type="cellIs" priority="302" operator="equal" dxfId="2">
      <formula>"Defavorable"</formula>
    </cfRule>
    <cfRule type="cellIs" priority="303" operator="equal" dxfId="2">
      <formula>"Refuse"</formula>
    </cfRule>
    <cfRule type="cellIs" priority="304" operator="equal" dxfId="2">
      <formula>"Annulee"</formula>
    </cfRule>
    <cfRule type="cellIs" priority="305" operator="equal" dxfId="2">
      <formula>"Annule"</formula>
    </cfRule>
    <cfRule type="cellIs" priority="306" operator="equal" dxfId="2">
      <formula>"Refus"</formula>
    </cfRule>
    <cfRule type="cellIs" priority="307" operator="equal" dxfId="2">
      <formula>"Desiste"</formula>
    </cfRule>
    <cfRule type="cellIs" priority="308" operator="equal" dxfId="2">
      <formula>"Echu"</formula>
    </cfRule>
    <cfRule type="cellIs" priority="309" operator="equal" dxfId="2">
      <formula>"Resilie"</formula>
    </cfRule>
    <cfRule type="cellIs" priority="310" operator="equal" dxfId="2">
      <formula>"Insuffisant"</formula>
    </cfRule>
    <cfRule type="cellIs" priority="311" operator="equal" dxfId="2">
      <formula>"Abandonne"</formula>
    </cfRule>
    <cfRule type="cellIs" priority="312" operator="equal" dxfId="2">
      <formula>"Echec"</formula>
    </cfRule>
    <cfRule type="cellIs" priority="313" operator="equal" dxfId="2">
      <formula>"Rupture essai"</formula>
    </cfRule>
    <cfRule type="cellIs" priority="314" operator="equal" dxfId="2">
      <formula>"Insatisfait"</formula>
    </cfRule>
    <cfRule type="cellIs" priority="315" operator="equal" dxfId="2">
      <formula>"Tres insatisfait"</formula>
    </cfRule>
    <cfRule type="cellIs" priority="316" operator="equal" dxfId="2">
      <formula>"Eleve"</formula>
    </cfRule>
    <cfRule type="cellIs" priority="317" operator="equal" dxfId="2">
      <formula>"Critique"</formula>
    </cfRule>
    <cfRule type="cellIs" priority="318" operator="equal" dxfId="2">
      <formula>"Non"</formula>
    </cfRule>
    <cfRule type="cellIs" priority="319" operator="equal" dxfId="0">
      <formula>"Prolongation essai"</formula>
    </cfRule>
    <cfRule type="cellIs" priority="320" operator="equal" dxfId="0">
      <formula>"Prolongee"</formula>
    </cfRule>
    <cfRule type="cellIs" priority="321" operator="equal" dxfId="1">
      <formula>"Renouvele"</formula>
    </cfRule>
    <cfRule type="cellIs" priority="322" operator="equal" dxfId="1">
      <formula>"Cloturee"</formula>
    </cfRule>
    <cfRule type="cellIs" priority="323" operator="equal" dxfId="0">
      <formula>"En cours"</formula>
    </cfRule>
    <cfRule type="cellIs" priority="324" operator="equal" dxfId="0">
      <formula>"Candidatures en cours"</formula>
    </cfRule>
  </conditionalFormatting>
  <conditionalFormatting sqref="B7:B86">
    <cfRule type="expression" priority="325" dxfId="3">
      <formula>AND($C7="",$C6&lt;&gt;"")</formula>
    </cfRule>
  </conditionalFormatting>
  <conditionalFormatting sqref="C7:C86">
    <cfRule type="expression" priority="326" dxfId="3">
      <formula>AND($C7="",$C6&lt;&gt;"")</formula>
    </cfRule>
  </conditionalFormatting>
  <conditionalFormatting sqref="D7:D86">
    <cfRule type="expression" priority="327" dxfId="3">
      <formula>AND($C7="",$C6&lt;&gt;"")</formula>
    </cfRule>
  </conditionalFormatting>
  <conditionalFormatting sqref="E7:E86">
    <cfRule type="expression" priority="328" dxfId="3">
      <formula>AND($C7="",$C6&lt;&gt;"")</formula>
    </cfRule>
  </conditionalFormatting>
  <conditionalFormatting sqref="F7:F86">
    <cfRule type="expression" priority="329" dxfId="3">
      <formula>AND($C7="",$C6&lt;&gt;"")</formula>
    </cfRule>
  </conditionalFormatting>
  <conditionalFormatting sqref="G7:G86">
    <cfRule type="expression" priority="330" dxfId="3">
      <formula>AND($C7="",$C6&lt;&gt;"")</formula>
    </cfRule>
  </conditionalFormatting>
  <conditionalFormatting sqref="H7:H86">
    <cfRule type="expression" priority="331" dxfId="3">
      <formula>AND($C7="",$C6&lt;&gt;"")</formula>
    </cfRule>
  </conditionalFormatting>
  <conditionalFormatting sqref="I7:I86">
    <cfRule type="expression" priority="332" dxfId="3">
      <formula>AND($C7="",$C6&lt;&gt;"")</formula>
    </cfRule>
  </conditionalFormatting>
  <conditionalFormatting sqref="J7:J86">
    <cfRule type="expression" priority="333" dxfId="3">
      <formula>AND($C7="",$C6&lt;&gt;"")</formula>
    </cfRule>
  </conditionalFormatting>
  <conditionalFormatting sqref="K7:K86">
    <cfRule type="expression" priority="334" dxfId="3">
      <formula>AND($C7="",$C6&lt;&gt;"")</formula>
    </cfRule>
  </conditionalFormatting>
  <conditionalFormatting sqref="L7:L86">
    <cfRule type="expression" priority="335" dxfId="3">
      <formula>AND($C7="",$C6&lt;&gt;"")</formula>
    </cfRule>
  </conditionalFormatting>
  <conditionalFormatting sqref="M7:M86">
    <cfRule type="expression" priority="336" dxfId="3">
      <formula>AND($C7="",$C6&lt;&gt;"")</formula>
    </cfRule>
  </conditionalFormatting>
  <conditionalFormatting sqref="N7:N86">
    <cfRule type="expression" priority="337" dxfId="3">
      <formula>AND($C7="",$C6&lt;&gt;"")</formula>
    </cfRule>
  </conditionalFormatting>
  <dataValidations count="7">
    <dataValidation sqref="D5:D86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G5:G86" showDropDown="0" showInputMessage="0" showErrorMessage="0" allowBlank="1" errorTitle="Erreur" error="Valeur invalide" promptTitle="Liste" prompt="Choisir dans la liste" type="list">
      <formula1>'_Lists'!$O$2:$O$3</formula1>
    </dataValidation>
    <dataValidation sqref="H5:H86" showDropDown="0" showInputMessage="0" showErrorMessage="0" allowBlank="1" errorTitle="Erreur" error="Valeur invalide" promptTitle="Liste" prompt="Choisir dans la liste" type="list">
      <formula1>'_Lists'!$AE$2:$AE$5</formula1>
    </dataValidation>
    <dataValidation sqref="I5:I86" showDropDown="0" showInputMessage="0" showErrorMessage="0" allowBlank="1" errorTitle="Erreur" error="Valeur invalide" promptTitle="Liste" prompt="Choisir dans la liste" type="list">
      <formula1>'_Lists'!$AE$2:$AE$5</formula1>
    </dataValidation>
    <dataValidation sqref="J5:J86" showDropDown="0" showInputMessage="0" showErrorMessage="0" allowBlank="1" errorTitle="Erreur" error="Valeur invalide" promptTitle="Liste" prompt="Choisir dans la liste" type="list">
      <formula1>'_Lists'!$AE$2:$AE$5</formula1>
    </dataValidation>
    <dataValidation sqref="K5:K86" showDropDown="0" showInputMessage="0" showErrorMessage="0" allowBlank="1" errorTitle="Erreur" error="Valeur invalide" promptTitle="Liste" prompt="Choisir dans la liste" type="list">
      <formula1>'_Lists'!$AE$2:$AE$5</formula1>
    </dataValidation>
    <dataValidation sqref="L5:L86" showDropDown="0" showInputMessage="0" showErrorMessage="0" allowBlank="1" errorTitle="Erreur" error="Valeur invalide" promptTitle="Liste" prompt="Choisir dans la liste" type="list">
      <formula1>'_Lists'!$AG$2:$AG$5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2:M10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20" customWidth="1" min="3" max="3"/>
    <col width="18" customWidth="1" min="4" max="4"/>
    <col width="22" customWidth="1" min="5" max="5"/>
    <col width="28" customWidth="1" min="6" max="6"/>
    <col width="18" customWidth="1" min="7" max="7"/>
    <col width="14" customWidth="1" min="8" max="8"/>
    <col width="14" customWidth="1" min="9" max="9"/>
    <col width="14" customWidth="1" min="10" max="10"/>
    <col width="28" customWidth="1" min="11" max="11"/>
  </cols>
  <sheetData>
    <row r="1" ht="15" customHeight="1"/>
    <row r="2" ht="32" customHeight="1">
      <c r="B2" s="3" t="inlineStr">
        <is>
          <t>CHECKLIST D'INTEGRATION</t>
        </is>
      </c>
    </row>
    <row r="3" ht="8" customHeight="1">
      <c r="B3" s="4" t="inlineStr">
        <is>
          <t>Liste detaillee des etapes d'integration pour chaque employe</t>
        </is>
      </c>
    </row>
    <row r="4" ht="28" customHeight="1">
      <c r="B4" s="5" t="inlineStr">
        <is>
          <t>N°</t>
        </is>
      </c>
      <c r="C4" s="5" t="inlineStr">
        <is>
          <t>Employe</t>
        </is>
      </c>
      <c r="D4" s="5" t="inlineStr">
        <is>
          <t>Poste</t>
        </is>
      </c>
      <c r="E4" s="5" t="inlineStr">
        <is>
          <t>Categorie</t>
        </is>
      </c>
      <c r="F4" s="5" t="inlineStr">
        <is>
          <t>Etape / Tache</t>
        </is>
      </c>
      <c r="G4" s="5" t="inlineStr">
        <is>
          <t>Responsable</t>
        </is>
      </c>
      <c r="H4" s="5" t="inlineStr">
        <is>
          <t>Date Prevue</t>
        </is>
      </c>
      <c r="I4" s="5" t="inlineStr">
        <is>
          <t>Date Realisee</t>
        </is>
      </c>
      <c r="J4" s="5" t="inlineStr">
        <is>
          <t>Statut</t>
        </is>
      </c>
      <c r="K4" t="inlineStr">
        <is>
          <t>Commentaires</t>
        </is>
      </c>
      <c r="L4" t="inlineStr">
        <is>
          <t>Departement</t>
        </is>
      </c>
      <c r="M4" t="inlineStr">
        <is>
          <t>Date Arrivee</t>
        </is>
      </c>
    </row>
    <row r="5" ht="22" customHeight="1">
      <c r="B5" s="6" t="inlineStr">
        <is>
          <t>CHK-001</t>
        </is>
      </c>
      <c r="C5" s="6" t="inlineStr">
        <is>
          <t>Nkoulou Amina</t>
        </is>
      </c>
      <c r="D5" s="6" t="inlineStr">
        <is>
          <t>Chef de projet digital</t>
        </is>
      </c>
      <c r="E5" s="6" t="inlineStr">
        <is>
          <t>Documents administratifs</t>
        </is>
      </c>
      <c r="F5" s="6" t="inlineStr">
        <is>
          <t>Dossier CNPS complet</t>
        </is>
      </c>
      <c r="G5" s="6" t="inlineStr">
        <is>
          <t>Nganou Clarisse</t>
        </is>
      </c>
      <c r="H5" s="35" t="n">
        <v>45731</v>
      </c>
      <c r="I5" s="35" t="n">
        <v>45731</v>
      </c>
      <c r="J5" s="6" t="inlineStr">
        <is>
          <t>Fait</t>
        </is>
      </c>
      <c r="K5" t="inlineStr">
        <is>
          <t>Complete</t>
        </is>
      </c>
      <c r="L5">
        <f>IFERROR(VLOOKUP(C5,'11-Integration Employe'!C5:O85,3,FALSE),"")</f>
        <v/>
      </c>
      <c r="M5">
        <f>IFERROR(VLOOKUP(C5,'11-Integration Employe'!C5:O85,4,FALSE),"")</f>
        <v/>
      </c>
    </row>
    <row r="6" ht="22" customHeight="1">
      <c r="B6" s="10" t="inlineStr">
        <is>
          <t>CHK-002</t>
        </is>
      </c>
      <c r="C6" s="10" t="inlineStr">
        <is>
          <t>Nkoulou Amina</t>
        </is>
      </c>
      <c r="D6" s="10" t="inlineStr">
        <is>
          <t>Chef de projet digital</t>
        </is>
      </c>
      <c r="E6" s="10" t="inlineStr">
        <is>
          <t>Formation securite</t>
        </is>
      </c>
      <c r="F6" s="10" t="inlineStr">
        <is>
          <t>Formation incendie et securite</t>
        </is>
      </c>
      <c r="G6" s="10" t="inlineStr">
        <is>
          <t>Ouedraogo Ibrahim</t>
        </is>
      </c>
      <c r="H6" s="36" t="n">
        <v>45732</v>
      </c>
      <c r="I6" s="36" t="n">
        <v>45732</v>
      </c>
      <c r="J6" s="10" t="inlineStr">
        <is>
          <t>Fait</t>
        </is>
      </c>
      <c r="K6" t="inlineStr">
        <is>
          <t>Assistance matin</t>
        </is>
      </c>
      <c r="L6">
        <f>IFERROR(VLOOKUP(C6,'11-Integration Employe'!C5:O85,3,FALSE),"")</f>
        <v/>
      </c>
      <c r="M6">
        <f>IFERROR(VLOOKUP(C6,'11-Integration Employe'!C5:O85,4,FALSE),"")</f>
        <v/>
      </c>
    </row>
    <row r="7" ht="22" customHeight="1">
      <c r="B7" s="6" t="inlineStr">
        <is>
          <t>CHK-003</t>
        </is>
      </c>
      <c r="C7" s="6" t="inlineStr">
        <is>
          <t>Nkoulou Amina</t>
        </is>
      </c>
      <c r="D7" s="6" t="inlineStr">
        <is>
          <t>Chef de projet digital</t>
        </is>
      </c>
      <c r="E7" s="6" t="inlineStr">
        <is>
          <t>Equipement &amp; Badge</t>
        </is>
      </c>
      <c r="F7" s="6" t="inlineStr">
        <is>
          <t>Badge acces et ordinateur</t>
        </is>
      </c>
      <c r="G7" s="6" t="inlineStr">
        <is>
          <t>Informatique</t>
        </is>
      </c>
      <c r="H7" s="35" t="n">
        <v>45731</v>
      </c>
      <c r="I7" s="35" t="n">
        <v>45731</v>
      </c>
      <c r="J7" s="6" t="inlineStr">
        <is>
          <t>Fait</t>
        </is>
      </c>
      <c r="K7" t="inlineStr">
        <is>
          <t>PC portable fourni</t>
        </is>
      </c>
      <c r="L7">
        <f>IFERROR(VLOOKUP(C7,'11-Integration Employe'!C5:O85,3,FALSE),"")</f>
        <v/>
      </c>
      <c r="M7">
        <f>IFERROR(VLOOKUP(C7,'11-Integration Employe'!C5:O85,4,FALSE),"")</f>
        <v/>
      </c>
    </row>
    <row r="8" ht="22" customHeight="1">
      <c r="B8" s="10" t="inlineStr">
        <is>
          <t>CHK-004</t>
        </is>
      </c>
      <c r="C8" s="10" t="inlineStr">
        <is>
          <t>Konate Aissatou</t>
        </is>
      </c>
      <c r="D8" s="10" t="inlineStr">
        <is>
          <t>Assistante RH</t>
        </is>
      </c>
      <c r="E8" s="10" t="inlineStr">
        <is>
          <t>Documents administratifs</t>
        </is>
      </c>
      <c r="F8" s="10" t="inlineStr">
        <is>
          <t>Contrat CDD signe</t>
        </is>
      </c>
      <c r="G8" s="10" t="inlineStr">
        <is>
          <t>Nganou Clarisse</t>
        </is>
      </c>
      <c r="H8" s="36" t="n">
        <v>45717</v>
      </c>
      <c r="I8" s="36" t="n">
        <v>45717</v>
      </c>
      <c r="J8" s="10" t="inlineStr">
        <is>
          <t>Fait</t>
        </is>
      </c>
      <c r="K8" t="inlineStr">
        <is>
          <t>Signe le jour d'arrivee</t>
        </is>
      </c>
      <c r="L8">
        <f>IFERROR(VLOOKUP(C8,'11-Integration Employe'!C5:O85,3,FALSE),"")</f>
        <v/>
      </c>
      <c r="M8">
        <f>IFERROR(VLOOKUP(C8,'11-Integration Employe'!C5:O85,4,FALSE),"")</f>
        <v/>
      </c>
    </row>
    <row r="9" ht="22" customHeight="1">
      <c r="B9" s="25">
        <f>IF(C9="","","CHK-"&amp;TEXT(COUNTA($C$5:C9),"000"))</f>
        <v/>
      </c>
      <c r="C9" s="6" t="n"/>
      <c r="D9" s="6" t="n"/>
      <c r="E9" s="6" t="n"/>
      <c r="F9" s="6" t="n"/>
      <c r="G9" s="6" t="n"/>
      <c r="H9" s="35" t="n"/>
      <c r="I9" s="35" t="n"/>
      <c r="J9" s="6" t="n"/>
      <c r="L9">
        <f>IFERROR(VLOOKUP(C9,'11-Integration Employe'!C5:O85,3,FALSE),"")</f>
        <v/>
      </c>
      <c r="M9">
        <f>IFERROR(VLOOKUP(C9,'11-Integration Employe'!C5:O85,4,FALSE),"")</f>
        <v/>
      </c>
    </row>
    <row r="10" ht="22" customHeight="1">
      <c r="B10" s="24">
        <f>IF(C10="","","CHK-"&amp;TEXT(COUNTA($C$5:C10),"000"))</f>
        <v/>
      </c>
      <c r="C10" s="10" t="n"/>
      <c r="D10" s="10" t="n"/>
      <c r="E10" s="10" t="n"/>
      <c r="F10" s="10" t="n"/>
      <c r="G10" s="10" t="n"/>
      <c r="H10" s="36" t="n"/>
      <c r="I10" s="36" t="n"/>
      <c r="J10" s="10" t="n"/>
      <c r="L10">
        <f>IFERROR(VLOOKUP(C10,'11-Integration Employe'!C5:O85,3,FALSE),"")</f>
        <v/>
      </c>
      <c r="M10">
        <f>IFERROR(VLOOKUP(C10,'11-Integration Employe'!C5:O85,4,FALSE),"")</f>
        <v/>
      </c>
    </row>
    <row r="11" ht="22" customHeight="1">
      <c r="B11" s="25">
        <f>IF(C11="","","CHK-"&amp;TEXT(COUNTA($C$5:C11),"000"))</f>
        <v/>
      </c>
      <c r="C11" s="6" t="n"/>
      <c r="D11" s="6" t="n"/>
      <c r="E11" s="6" t="n"/>
      <c r="F11" s="6" t="n"/>
      <c r="G11" s="6" t="n"/>
      <c r="H11" s="35" t="n"/>
      <c r="I11" s="35" t="n"/>
      <c r="J11" s="6" t="n"/>
      <c r="L11">
        <f>IFERROR(VLOOKUP(C11,'11-Integration Employe'!C5:O85,3,FALSE),"")</f>
        <v/>
      </c>
      <c r="M11">
        <f>IFERROR(VLOOKUP(C11,'11-Integration Employe'!C5:O85,4,FALSE),"")</f>
        <v/>
      </c>
    </row>
    <row r="12" ht="22" customHeight="1">
      <c r="B12" s="24">
        <f>IF(C12="","","CHK-"&amp;TEXT(COUNTA($C$5:C12),"000"))</f>
        <v/>
      </c>
      <c r="C12" s="10" t="n"/>
      <c r="D12" s="10" t="n"/>
      <c r="E12" s="10" t="n"/>
      <c r="F12" s="10" t="n"/>
      <c r="G12" s="10" t="n"/>
      <c r="H12" s="36" t="n"/>
      <c r="I12" s="36" t="n"/>
      <c r="J12" s="10" t="n"/>
      <c r="L12">
        <f>IFERROR(VLOOKUP(C12,'11-Integration Employe'!C5:O85,3,FALSE),"")</f>
        <v/>
      </c>
      <c r="M12">
        <f>IFERROR(VLOOKUP(C12,'11-Integration Employe'!C5:O85,4,FALSE),"")</f>
        <v/>
      </c>
    </row>
    <row r="13" ht="22" customHeight="1">
      <c r="B13" s="25">
        <f>IF(C13="","","CHK-"&amp;TEXT(COUNTA($C$5:C13),"000"))</f>
        <v/>
      </c>
      <c r="C13" s="6" t="n"/>
      <c r="D13" s="6" t="n"/>
      <c r="E13" s="6" t="n"/>
      <c r="F13" s="6" t="n"/>
      <c r="G13" s="6" t="n"/>
      <c r="H13" s="35" t="n"/>
      <c r="I13" s="35" t="n"/>
      <c r="J13" s="6" t="n"/>
      <c r="L13">
        <f>IFERROR(VLOOKUP(C13,'11-Integration Employe'!C5:O85,3,FALSE),"")</f>
        <v/>
      </c>
      <c r="M13">
        <f>IFERROR(VLOOKUP(C13,'11-Integration Employe'!C5:O85,4,FALSE),"")</f>
        <v/>
      </c>
    </row>
    <row r="14" ht="22" customHeight="1">
      <c r="B14" s="24">
        <f>IF(C14="","","CHK-"&amp;TEXT(COUNTA($C$5:C14),"000"))</f>
        <v/>
      </c>
      <c r="C14" s="10" t="n"/>
      <c r="D14" s="10" t="n"/>
      <c r="E14" s="10" t="n"/>
      <c r="F14" s="10" t="n"/>
      <c r="G14" s="10" t="n"/>
      <c r="H14" s="36" t="n"/>
      <c r="I14" s="36" t="n"/>
      <c r="J14" s="10" t="n"/>
      <c r="L14">
        <f>IFERROR(VLOOKUP(C14,'11-Integration Employe'!C5:O85,3,FALSE),"")</f>
        <v/>
      </c>
      <c r="M14">
        <f>IFERROR(VLOOKUP(C14,'11-Integration Employe'!C5:O85,4,FALSE),"")</f>
        <v/>
      </c>
    </row>
    <row r="15" ht="22" customHeight="1">
      <c r="B15" s="25">
        <f>IF(C15="","","CHK-"&amp;TEXT(COUNTA($C$5:C15),"000"))</f>
        <v/>
      </c>
      <c r="C15" s="6" t="n"/>
      <c r="D15" s="6" t="n"/>
      <c r="E15" s="6" t="n"/>
      <c r="F15" s="6" t="n"/>
      <c r="G15" s="6" t="n"/>
      <c r="H15" s="35" t="n"/>
      <c r="I15" s="35" t="n"/>
      <c r="J15" s="6" t="n"/>
      <c r="L15">
        <f>IFERROR(VLOOKUP(C15,'11-Integration Employe'!C5:O85,3,FALSE),"")</f>
        <v/>
      </c>
      <c r="M15">
        <f>IFERROR(VLOOKUP(C15,'11-Integration Employe'!C5:O85,4,FALSE),"")</f>
        <v/>
      </c>
    </row>
    <row r="16" ht="22" customHeight="1">
      <c r="B16" s="24">
        <f>IF(C16="","","CHK-"&amp;TEXT(COUNTA($C$5:C16),"000"))</f>
        <v/>
      </c>
      <c r="C16" s="10" t="n"/>
      <c r="D16" s="10" t="n"/>
      <c r="E16" s="10" t="n"/>
      <c r="F16" s="10" t="n"/>
      <c r="G16" s="10" t="n"/>
      <c r="H16" s="36" t="n"/>
      <c r="I16" s="36" t="n"/>
      <c r="J16" s="10" t="n"/>
      <c r="L16">
        <f>IFERROR(VLOOKUP(C16,'11-Integration Employe'!C5:O85,3,FALSE),"")</f>
        <v/>
      </c>
      <c r="M16">
        <f>IFERROR(VLOOKUP(C16,'11-Integration Employe'!C5:O85,4,FALSE),"")</f>
        <v/>
      </c>
    </row>
    <row r="17" ht="22" customHeight="1">
      <c r="B17" s="25">
        <f>IF(C17="","","CHK-"&amp;TEXT(COUNTA($C$5:C17),"000"))</f>
        <v/>
      </c>
      <c r="C17" s="6" t="n"/>
      <c r="D17" s="6" t="n"/>
      <c r="E17" s="6" t="n"/>
      <c r="F17" s="6" t="n"/>
      <c r="G17" s="6" t="n"/>
      <c r="H17" s="35" t="n"/>
      <c r="I17" s="35" t="n"/>
      <c r="J17" s="6" t="n"/>
      <c r="L17">
        <f>IFERROR(VLOOKUP(C17,'11-Integration Employe'!C5:O85,3,FALSE),"")</f>
        <v/>
      </c>
      <c r="M17">
        <f>IFERROR(VLOOKUP(C17,'11-Integration Employe'!C5:O85,4,FALSE),"")</f>
        <v/>
      </c>
    </row>
    <row r="18" ht="22" customHeight="1">
      <c r="B18" s="24">
        <f>IF(C18="","","CHK-"&amp;TEXT(COUNTA($C$5:C18),"000"))</f>
        <v/>
      </c>
      <c r="C18" s="10" t="n"/>
      <c r="D18" s="10" t="n"/>
      <c r="E18" s="10" t="n"/>
      <c r="F18" s="10" t="n"/>
      <c r="G18" s="10" t="n"/>
      <c r="H18" s="36" t="n"/>
      <c r="I18" s="36" t="n"/>
      <c r="J18" s="10" t="n"/>
      <c r="L18">
        <f>IFERROR(VLOOKUP(C18,'11-Integration Employe'!C5:O85,3,FALSE),"")</f>
        <v/>
      </c>
      <c r="M18">
        <f>IFERROR(VLOOKUP(C18,'11-Integration Employe'!C5:O85,4,FALSE),"")</f>
        <v/>
      </c>
    </row>
    <row r="19" ht="22" customHeight="1">
      <c r="B19" s="25">
        <f>IF(C19="","","CHK-"&amp;TEXT(COUNTA($C$5:C19),"000"))</f>
        <v/>
      </c>
      <c r="C19" s="6" t="n"/>
      <c r="D19" s="6" t="n"/>
      <c r="E19" s="6" t="n"/>
      <c r="F19" s="6" t="n"/>
      <c r="G19" s="6" t="n"/>
      <c r="H19" s="35" t="n"/>
      <c r="I19" s="35" t="n"/>
      <c r="J19" s="6" t="n"/>
      <c r="L19">
        <f>IFERROR(VLOOKUP(C19,'11-Integration Employe'!C5:O85,3,FALSE),"")</f>
        <v/>
      </c>
      <c r="M19">
        <f>IFERROR(VLOOKUP(C19,'11-Integration Employe'!C5:O85,4,FALSE),"")</f>
        <v/>
      </c>
    </row>
    <row r="20" ht="22" customHeight="1">
      <c r="B20" s="24">
        <f>IF(C20="","","CHK-"&amp;TEXT(COUNTA($C$5:C20),"000"))</f>
        <v/>
      </c>
      <c r="C20" s="10" t="n"/>
      <c r="D20" s="10" t="n"/>
      <c r="E20" s="10" t="n"/>
      <c r="F20" s="10" t="n"/>
      <c r="G20" s="10" t="n"/>
      <c r="H20" s="36" t="n"/>
      <c r="I20" s="36" t="n"/>
      <c r="J20" s="10" t="n"/>
      <c r="L20">
        <f>IFERROR(VLOOKUP(C20,'11-Integration Employe'!C5:O85,3,FALSE),"")</f>
        <v/>
      </c>
      <c r="M20">
        <f>IFERROR(VLOOKUP(C20,'11-Integration Employe'!C5:O85,4,FALSE),"")</f>
        <v/>
      </c>
    </row>
    <row r="21" ht="22" customHeight="1">
      <c r="B21" s="25">
        <f>IF(C21="","","CHK-"&amp;TEXT(COUNTA($C$5:C21),"000"))</f>
        <v/>
      </c>
      <c r="C21" s="6" t="n"/>
      <c r="D21" s="6" t="n"/>
      <c r="E21" s="6" t="n"/>
      <c r="F21" s="6" t="n"/>
      <c r="G21" s="6" t="n"/>
      <c r="H21" s="35" t="n"/>
      <c r="I21" s="35" t="n"/>
      <c r="J21" s="6" t="n"/>
      <c r="L21">
        <f>IFERROR(VLOOKUP(C21,'11-Integration Employe'!C5:O85,3,FALSE),"")</f>
        <v/>
      </c>
      <c r="M21">
        <f>IFERROR(VLOOKUP(C21,'11-Integration Employe'!C5:O85,4,FALSE),"")</f>
        <v/>
      </c>
    </row>
    <row r="22" ht="22" customHeight="1">
      <c r="B22" s="24">
        <f>IF(C22="","","CHK-"&amp;TEXT(COUNTA($C$5:C22),"000"))</f>
        <v/>
      </c>
      <c r="C22" s="10" t="n"/>
      <c r="D22" s="10" t="n"/>
      <c r="E22" s="10" t="n"/>
      <c r="F22" s="10" t="n"/>
      <c r="G22" s="10" t="n"/>
      <c r="H22" s="36" t="n"/>
      <c r="I22" s="36" t="n"/>
      <c r="J22" s="10" t="n"/>
      <c r="L22">
        <f>IFERROR(VLOOKUP(C22,'11-Integration Employe'!C5:O85,3,FALSE),"")</f>
        <v/>
      </c>
      <c r="M22">
        <f>IFERROR(VLOOKUP(C22,'11-Integration Employe'!C5:O85,4,FALSE),"")</f>
        <v/>
      </c>
    </row>
    <row r="23" ht="22" customHeight="1">
      <c r="B23" s="25">
        <f>IF(C23="","","CHK-"&amp;TEXT(COUNTA($C$5:C23),"000"))</f>
        <v/>
      </c>
      <c r="C23" s="6" t="n"/>
      <c r="D23" s="6" t="n"/>
      <c r="E23" s="6" t="n"/>
      <c r="F23" s="6" t="n"/>
      <c r="G23" s="6" t="n"/>
      <c r="H23" s="35" t="n"/>
      <c r="I23" s="35" t="n"/>
      <c r="J23" s="6" t="n"/>
      <c r="L23">
        <f>IFERROR(VLOOKUP(C23,'11-Integration Employe'!C5:O85,3,FALSE),"")</f>
        <v/>
      </c>
      <c r="M23">
        <f>IFERROR(VLOOKUP(C23,'11-Integration Employe'!C5:O85,4,FALSE),"")</f>
        <v/>
      </c>
    </row>
    <row r="24" ht="22" customHeight="1">
      <c r="B24" s="24">
        <f>IF(C24="","","CHK-"&amp;TEXT(COUNTA($C$5:C24),"000"))</f>
        <v/>
      </c>
      <c r="C24" s="10" t="n"/>
      <c r="D24" s="10" t="n"/>
      <c r="E24" s="10" t="n"/>
      <c r="F24" s="10" t="n"/>
      <c r="G24" s="10" t="n"/>
      <c r="H24" s="36" t="n"/>
      <c r="I24" s="36" t="n"/>
      <c r="J24" s="10" t="n"/>
      <c r="L24">
        <f>IFERROR(VLOOKUP(C24,'11-Integration Employe'!C5:O85,3,FALSE),"")</f>
        <v/>
      </c>
      <c r="M24">
        <f>IFERROR(VLOOKUP(C24,'11-Integration Employe'!C5:O85,4,FALSE),"")</f>
        <v/>
      </c>
    </row>
    <row r="25" ht="22" customHeight="1">
      <c r="B25" s="25">
        <f>IF(C25="","","CHK-"&amp;TEXT(COUNTA($C$5:C25),"000"))</f>
        <v/>
      </c>
      <c r="C25" s="6" t="n"/>
      <c r="D25" s="6" t="n"/>
      <c r="E25" s="6" t="n"/>
      <c r="F25" s="6" t="n"/>
      <c r="G25" s="6" t="n"/>
      <c r="H25" s="35" t="n"/>
      <c r="I25" s="35" t="n"/>
      <c r="J25" s="6" t="n"/>
      <c r="L25">
        <f>IFERROR(VLOOKUP(C25,'11-Integration Employe'!C5:O85,3,FALSE),"")</f>
        <v/>
      </c>
      <c r="M25">
        <f>IFERROR(VLOOKUP(C25,'11-Integration Employe'!C5:O85,4,FALSE),"")</f>
        <v/>
      </c>
    </row>
    <row r="26" ht="22" customHeight="1">
      <c r="B26" s="24">
        <f>IF(C26="","","CHK-"&amp;TEXT(COUNTA($C$5:C26),"000"))</f>
        <v/>
      </c>
      <c r="C26" s="10" t="n"/>
      <c r="D26" s="10" t="n"/>
      <c r="E26" s="10" t="n"/>
      <c r="F26" s="10" t="n"/>
      <c r="G26" s="10" t="n"/>
      <c r="H26" s="36" t="n"/>
      <c r="I26" s="36" t="n"/>
      <c r="J26" s="10" t="n"/>
      <c r="L26">
        <f>IFERROR(VLOOKUP(C26,'11-Integration Employe'!C5:O85,3,FALSE),"")</f>
        <v/>
      </c>
      <c r="M26">
        <f>IFERROR(VLOOKUP(C26,'11-Integration Employe'!C5:O85,4,FALSE),"")</f>
        <v/>
      </c>
    </row>
    <row r="27" ht="22" customHeight="1">
      <c r="B27" s="25">
        <f>IF(C27="","","CHK-"&amp;TEXT(COUNTA($C$5:C27),"000"))</f>
        <v/>
      </c>
      <c r="C27" s="6" t="n"/>
      <c r="D27" s="6" t="n"/>
      <c r="E27" s="6" t="n"/>
      <c r="F27" s="6" t="n"/>
      <c r="G27" s="6" t="n"/>
      <c r="H27" s="35" t="n"/>
      <c r="I27" s="35" t="n"/>
      <c r="J27" s="6" t="n"/>
      <c r="L27">
        <f>IFERROR(VLOOKUP(C27,'11-Integration Employe'!C5:O85,3,FALSE),"")</f>
        <v/>
      </c>
      <c r="M27">
        <f>IFERROR(VLOOKUP(C27,'11-Integration Employe'!C5:O85,4,FALSE),"")</f>
        <v/>
      </c>
    </row>
    <row r="28" ht="22" customHeight="1">
      <c r="B28" s="24">
        <f>IF(C28="","","CHK-"&amp;TEXT(COUNTA($C$5:C28),"000"))</f>
        <v/>
      </c>
      <c r="C28" s="10" t="n"/>
      <c r="D28" s="10" t="n"/>
      <c r="E28" s="10" t="n"/>
      <c r="F28" s="10" t="n"/>
      <c r="G28" s="10" t="n"/>
      <c r="H28" s="36" t="n"/>
      <c r="I28" s="36" t="n"/>
      <c r="J28" s="10" t="n"/>
      <c r="L28">
        <f>IFERROR(VLOOKUP(C28,'11-Integration Employe'!C5:O85,3,FALSE),"")</f>
        <v/>
      </c>
      <c r="M28">
        <f>IFERROR(VLOOKUP(C28,'11-Integration Employe'!C5:O85,4,FALSE),"")</f>
        <v/>
      </c>
    </row>
    <row r="29" ht="22" customHeight="1">
      <c r="B29" s="25">
        <f>IF(C29="","","CHK-"&amp;TEXT(COUNTA($C$5:C29),"000"))</f>
        <v/>
      </c>
      <c r="C29" s="6" t="n"/>
      <c r="D29" s="6" t="n"/>
      <c r="E29" s="6" t="n"/>
      <c r="F29" s="6" t="n"/>
      <c r="G29" s="6" t="n"/>
      <c r="H29" s="35" t="n"/>
      <c r="I29" s="35" t="n"/>
      <c r="J29" s="6" t="n"/>
      <c r="L29">
        <f>IFERROR(VLOOKUP(C29,'11-Integration Employe'!C5:O85,3,FALSE),"")</f>
        <v/>
      </c>
      <c r="M29">
        <f>IFERROR(VLOOKUP(C29,'11-Integration Employe'!C5:O85,4,FALSE),"")</f>
        <v/>
      </c>
    </row>
    <row r="30" ht="22" customHeight="1">
      <c r="B30" s="24">
        <f>IF(C30="","","CHK-"&amp;TEXT(COUNTA($C$5:C30),"000"))</f>
        <v/>
      </c>
      <c r="C30" s="10" t="n"/>
      <c r="D30" s="10" t="n"/>
      <c r="E30" s="10" t="n"/>
      <c r="F30" s="10" t="n"/>
      <c r="G30" s="10" t="n"/>
      <c r="H30" s="36" t="n"/>
      <c r="I30" s="36" t="n"/>
      <c r="J30" s="10" t="n"/>
      <c r="L30">
        <f>IFERROR(VLOOKUP(C30,'11-Integration Employe'!C5:O85,3,FALSE),"")</f>
        <v/>
      </c>
      <c r="M30">
        <f>IFERROR(VLOOKUP(C30,'11-Integration Employe'!C5:O85,4,FALSE),"")</f>
        <v/>
      </c>
    </row>
    <row r="31" ht="22" customHeight="1">
      <c r="B31" s="25">
        <f>IF(C31="","","CHK-"&amp;TEXT(COUNTA($C$5:C31),"000"))</f>
        <v/>
      </c>
      <c r="C31" s="6" t="n"/>
      <c r="D31" s="6" t="n"/>
      <c r="E31" s="6" t="n"/>
      <c r="F31" s="6" t="n"/>
      <c r="G31" s="6" t="n"/>
      <c r="H31" s="35" t="n"/>
      <c r="I31" s="35" t="n"/>
      <c r="J31" s="6" t="n"/>
      <c r="L31">
        <f>IFERROR(VLOOKUP(C31,'11-Integration Employe'!C5:O85,3,FALSE),"")</f>
        <v/>
      </c>
      <c r="M31">
        <f>IFERROR(VLOOKUP(C31,'11-Integration Employe'!C5:O85,4,FALSE),"")</f>
        <v/>
      </c>
    </row>
    <row r="32" ht="22" customHeight="1">
      <c r="B32" s="24">
        <f>IF(C32="","","CHK-"&amp;TEXT(COUNTA($C$5:C32),"000"))</f>
        <v/>
      </c>
      <c r="C32" s="10" t="n"/>
      <c r="D32" s="10" t="n"/>
      <c r="E32" s="10" t="n"/>
      <c r="F32" s="10" t="n"/>
      <c r="G32" s="10" t="n"/>
      <c r="H32" s="36" t="n"/>
      <c r="I32" s="36" t="n"/>
      <c r="J32" s="10" t="n"/>
      <c r="L32">
        <f>IFERROR(VLOOKUP(C32,'11-Integration Employe'!C5:O85,3,FALSE),"")</f>
        <v/>
      </c>
      <c r="M32">
        <f>IFERROR(VLOOKUP(C32,'11-Integration Employe'!C5:O85,4,FALSE),"")</f>
        <v/>
      </c>
    </row>
    <row r="33" ht="22" customHeight="1">
      <c r="B33" s="25">
        <f>IF(C33="","","CHK-"&amp;TEXT(COUNTA($C$5:C33),"000"))</f>
        <v/>
      </c>
      <c r="C33" s="6" t="n"/>
      <c r="D33" s="6" t="n"/>
      <c r="E33" s="6" t="n"/>
      <c r="F33" s="6" t="n"/>
      <c r="G33" s="6" t="n"/>
      <c r="H33" s="35" t="n"/>
      <c r="I33" s="35" t="n"/>
      <c r="J33" s="6" t="n"/>
      <c r="L33">
        <f>IFERROR(VLOOKUP(C33,'11-Integration Employe'!C5:O85,3,FALSE),"")</f>
        <v/>
      </c>
      <c r="M33">
        <f>IFERROR(VLOOKUP(C33,'11-Integration Employe'!C5:O85,4,FALSE),"")</f>
        <v/>
      </c>
    </row>
    <row r="34" ht="22" customHeight="1">
      <c r="B34" s="24">
        <f>IF(C34="","","CHK-"&amp;TEXT(COUNTA($C$5:C34),"000"))</f>
        <v/>
      </c>
      <c r="C34" s="10" t="n"/>
      <c r="D34" s="10" t="n"/>
      <c r="E34" s="10" t="n"/>
      <c r="F34" s="10" t="n"/>
      <c r="G34" s="10" t="n"/>
      <c r="H34" s="36" t="n"/>
      <c r="I34" s="36" t="n"/>
      <c r="J34" s="10" t="n"/>
      <c r="L34">
        <f>IFERROR(VLOOKUP(C34,'11-Integration Employe'!C5:O85,3,FALSE),"")</f>
        <v/>
      </c>
      <c r="M34">
        <f>IFERROR(VLOOKUP(C34,'11-Integration Employe'!C5:O85,4,FALSE),"")</f>
        <v/>
      </c>
    </row>
    <row r="35" ht="22" customHeight="1">
      <c r="B35" s="25">
        <f>IF(C35="","","CHK-"&amp;TEXT(COUNTA($C$5:C35),"000"))</f>
        <v/>
      </c>
      <c r="C35" s="6" t="n"/>
      <c r="D35" s="6" t="n"/>
      <c r="E35" s="6" t="n"/>
      <c r="F35" s="6" t="n"/>
      <c r="G35" s="6" t="n"/>
      <c r="H35" s="35" t="n"/>
      <c r="I35" s="35" t="n"/>
      <c r="J35" s="6" t="n"/>
      <c r="L35">
        <f>IFERROR(VLOOKUP(C35,'11-Integration Employe'!C5:O85,3,FALSE),"")</f>
        <v/>
      </c>
      <c r="M35">
        <f>IFERROR(VLOOKUP(C35,'11-Integration Employe'!C5:O85,4,FALSE),"")</f>
        <v/>
      </c>
    </row>
    <row r="36" ht="22" customHeight="1">
      <c r="B36" s="24">
        <f>IF(C36="","","CHK-"&amp;TEXT(COUNTA($C$5:C36),"000"))</f>
        <v/>
      </c>
      <c r="C36" s="10" t="n"/>
      <c r="D36" s="10" t="n"/>
      <c r="E36" s="10" t="n"/>
      <c r="F36" s="10" t="n"/>
      <c r="G36" s="10" t="n"/>
      <c r="H36" s="36" t="n"/>
      <c r="I36" s="36" t="n"/>
      <c r="J36" s="10" t="n"/>
      <c r="L36">
        <f>IFERROR(VLOOKUP(C36,'11-Integration Employe'!C5:O85,3,FALSE),"")</f>
        <v/>
      </c>
      <c r="M36">
        <f>IFERROR(VLOOKUP(C36,'11-Integration Employe'!C5:O85,4,FALSE),"")</f>
        <v/>
      </c>
    </row>
    <row r="37" ht="22" customHeight="1">
      <c r="B37" s="25">
        <f>IF(C37="","","CHK-"&amp;TEXT(COUNTA($C$5:C37),"000"))</f>
        <v/>
      </c>
      <c r="C37" s="6" t="n"/>
      <c r="D37" s="6" t="n"/>
      <c r="E37" s="6" t="n"/>
      <c r="F37" s="6" t="n"/>
      <c r="G37" s="6" t="n"/>
      <c r="H37" s="35" t="n"/>
      <c r="I37" s="35" t="n"/>
      <c r="J37" s="6" t="n"/>
      <c r="L37">
        <f>IFERROR(VLOOKUP(C37,'11-Integration Employe'!C5:O85,3,FALSE),"")</f>
        <v/>
      </c>
      <c r="M37">
        <f>IFERROR(VLOOKUP(C37,'11-Integration Employe'!C5:O85,4,FALSE),"")</f>
        <v/>
      </c>
    </row>
    <row r="38" ht="22" customHeight="1">
      <c r="B38" s="24">
        <f>IF(C38="","","CHK-"&amp;TEXT(COUNTA($C$5:C38),"000"))</f>
        <v/>
      </c>
      <c r="C38" s="10" t="n"/>
      <c r="D38" s="10" t="n"/>
      <c r="E38" s="10" t="n"/>
      <c r="F38" s="10" t="n"/>
      <c r="G38" s="10" t="n"/>
      <c r="H38" s="36" t="n"/>
      <c r="I38" s="36" t="n"/>
      <c r="J38" s="10" t="n"/>
      <c r="L38">
        <f>IFERROR(VLOOKUP(C38,'11-Integration Employe'!C5:O85,3,FALSE),"")</f>
        <v/>
      </c>
      <c r="M38">
        <f>IFERROR(VLOOKUP(C38,'11-Integration Employe'!C5:O85,4,FALSE),"")</f>
        <v/>
      </c>
    </row>
    <row r="39" ht="22" customHeight="1">
      <c r="B39" s="25">
        <f>IF(C39="","","CHK-"&amp;TEXT(COUNTA($C$5:C39),"000"))</f>
        <v/>
      </c>
      <c r="C39" s="6" t="n"/>
      <c r="D39" s="6" t="n"/>
      <c r="E39" s="6" t="n"/>
      <c r="F39" s="6" t="n"/>
      <c r="G39" s="6" t="n"/>
      <c r="H39" s="35" t="n"/>
      <c r="I39" s="35" t="n"/>
      <c r="J39" s="6" t="n"/>
      <c r="L39">
        <f>IFERROR(VLOOKUP(C39,'11-Integration Employe'!C5:O85,3,FALSE),"")</f>
        <v/>
      </c>
      <c r="M39">
        <f>IFERROR(VLOOKUP(C39,'11-Integration Employe'!C5:O85,4,FALSE),"")</f>
        <v/>
      </c>
    </row>
    <row r="40" ht="22" customHeight="1">
      <c r="B40" s="24">
        <f>IF(C40="","","CHK-"&amp;TEXT(COUNTA($C$5:C40),"000"))</f>
        <v/>
      </c>
      <c r="C40" s="10" t="n"/>
      <c r="D40" s="10" t="n"/>
      <c r="E40" s="10" t="n"/>
      <c r="F40" s="10" t="n"/>
      <c r="G40" s="10" t="n"/>
      <c r="H40" s="36" t="n"/>
      <c r="I40" s="36" t="n"/>
      <c r="J40" s="10" t="n"/>
      <c r="L40">
        <f>IFERROR(VLOOKUP(C40,'11-Integration Employe'!C5:O85,3,FALSE),"")</f>
        <v/>
      </c>
      <c r="M40">
        <f>IFERROR(VLOOKUP(C40,'11-Integration Employe'!C5:O85,4,FALSE),"")</f>
        <v/>
      </c>
    </row>
    <row r="41" ht="22" customHeight="1">
      <c r="B41" s="25">
        <f>IF(C41="","","CHK-"&amp;TEXT(COUNTA($C$5:C41),"000"))</f>
        <v/>
      </c>
      <c r="C41" s="6" t="n"/>
      <c r="D41" s="6" t="n"/>
      <c r="E41" s="6" t="n"/>
      <c r="F41" s="6" t="n"/>
      <c r="G41" s="6" t="n"/>
      <c r="H41" s="35" t="n"/>
      <c r="I41" s="35" t="n"/>
      <c r="J41" s="6" t="n"/>
      <c r="L41">
        <f>IFERROR(VLOOKUP(C41,'11-Integration Employe'!C5:O85,3,FALSE),"")</f>
        <v/>
      </c>
      <c r="M41">
        <f>IFERROR(VLOOKUP(C41,'11-Integration Employe'!C5:O85,4,FALSE),"")</f>
        <v/>
      </c>
    </row>
    <row r="42" ht="22" customHeight="1">
      <c r="B42" s="24">
        <f>IF(C42="","","CHK-"&amp;TEXT(COUNTA($C$5:C42),"000"))</f>
        <v/>
      </c>
      <c r="C42" s="10" t="n"/>
      <c r="D42" s="10" t="n"/>
      <c r="E42" s="10" t="n"/>
      <c r="F42" s="10" t="n"/>
      <c r="G42" s="10" t="n"/>
      <c r="H42" s="36" t="n"/>
      <c r="I42" s="36" t="n"/>
      <c r="J42" s="10" t="n"/>
      <c r="L42">
        <f>IFERROR(VLOOKUP(C42,'11-Integration Employe'!C5:O85,3,FALSE),"")</f>
        <v/>
      </c>
      <c r="M42">
        <f>IFERROR(VLOOKUP(C42,'11-Integration Employe'!C5:O85,4,FALSE),"")</f>
        <v/>
      </c>
    </row>
    <row r="43" ht="22" customHeight="1">
      <c r="B43" s="25">
        <f>IF(C43="","","CHK-"&amp;TEXT(COUNTA($C$5:C43),"000"))</f>
        <v/>
      </c>
      <c r="C43" s="6" t="n"/>
      <c r="D43" s="6" t="n"/>
      <c r="E43" s="6" t="n"/>
      <c r="F43" s="6" t="n"/>
      <c r="G43" s="6" t="n"/>
      <c r="H43" s="35" t="n"/>
      <c r="I43" s="35" t="n"/>
      <c r="J43" s="6" t="n"/>
      <c r="L43">
        <f>IFERROR(VLOOKUP(C43,'11-Integration Employe'!C5:O85,3,FALSE),"")</f>
        <v/>
      </c>
      <c r="M43">
        <f>IFERROR(VLOOKUP(C43,'11-Integration Employe'!C5:O85,4,FALSE),"")</f>
        <v/>
      </c>
    </row>
    <row r="44" ht="22" customHeight="1">
      <c r="B44" s="24">
        <f>IF(C44="","","CHK-"&amp;TEXT(COUNTA($C$5:C44),"000"))</f>
        <v/>
      </c>
      <c r="C44" s="10" t="n"/>
      <c r="D44" s="10" t="n"/>
      <c r="E44" s="10" t="n"/>
      <c r="F44" s="10" t="n"/>
      <c r="G44" s="10" t="n"/>
      <c r="H44" s="36" t="n"/>
      <c r="I44" s="36" t="n"/>
      <c r="J44" s="10" t="n"/>
      <c r="L44">
        <f>IFERROR(VLOOKUP(C44,'11-Integration Employe'!C5:O85,3,FALSE),"")</f>
        <v/>
      </c>
      <c r="M44">
        <f>IFERROR(VLOOKUP(C44,'11-Integration Employe'!C5:O85,4,FALSE),"")</f>
        <v/>
      </c>
    </row>
    <row r="45" ht="22" customHeight="1">
      <c r="B45" s="25">
        <f>IF(C45="","","CHK-"&amp;TEXT(COUNTA($C$5:C45),"000"))</f>
        <v/>
      </c>
      <c r="C45" s="6" t="n"/>
      <c r="D45" s="6" t="n"/>
      <c r="E45" s="6" t="n"/>
      <c r="F45" s="6" t="n"/>
      <c r="G45" s="6" t="n"/>
      <c r="H45" s="35" t="n"/>
      <c r="I45" s="35" t="n"/>
      <c r="J45" s="6" t="n"/>
      <c r="L45">
        <f>IFERROR(VLOOKUP(C45,'11-Integration Employe'!C5:O85,3,FALSE),"")</f>
        <v/>
      </c>
      <c r="M45">
        <f>IFERROR(VLOOKUP(C45,'11-Integration Employe'!C5:O85,4,FALSE),"")</f>
        <v/>
      </c>
    </row>
    <row r="46" ht="22" customHeight="1">
      <c r="B46" s="24">
        <f>IF(C46="","","CHK-"&amp;TEXT(COUNTA($C$5:C46),"000"))</f>
        <v/>
      </c>
      <c r="C46" s="10" t="n"/>
      <c r="D46" s="10" t="n"/>
      <c r="E46" s="10" t="n"/>
      <c r="F46" s="10" t="n"/>
      <c r="G46" s="10" t="n"/>
      <c r="H46" s="36" t="n"/>
      <c r="I46" s="36" t="n"/>
      <c r="J46" s="10" t="n"/>
      <c r="L46">
        <f>IFERROR(VLOOKUP(C46,'11-Integration Employe'!C5:O85,3,FALSE),"")</f>
        <v/>
      </c>
      <c r="M46">
        <f>IFERROR(VLOOKUP(C46,'11-Integration Employe'!C5:O85,4,FALSE),"")</f>
        <v/>
      </c>
    </row>
    <row r="47" ht="22" customHeight="1">
      <c r="B47" s="25">
        <f>IF(C47="","","CHK-"&amp;TEXT(COUNTA($C$5:C47),"000"))</f>
        <v/>
      </c>
      <c r="C47" s="6" t="n"/>
      <c r="D47" s="6" t="n"/>
      <c r="E47" s="6" t="n"/>
      <c r="F47" s="6" t="n"/>
      <c r="G47" s="6" t="n"/>
      <c r="H47" s="35" t="n"/>
      <c r="I47" s="35" t="n"/>
      <c r="J47" s="6" t="n"/>
      <c r="L47">
        <f>IFERROR(VLOOKUP(C47,'11-Integration Employe'!C5:O85,3,FALSE),"")</f>
        <v/>
      </c>
      <c r="M47">
        <f>IFERROR(VLOOKUP(C47,'11-Integration Employe'!C5:O85,4,FALSE),"")</f>
        <v/>
      </c>
    </row>
    <row r="48" ht="22" customHeight="1">
      <c r="B48" s="24">
        <f>IF(C48="","","CHK-"&amp;TEXT(COUNTA($C$5:C48),"000"))</f>
        <v/>
      </c>
      <c r="C48" s="10" t="n"/>
      <c r="D48" s="10" t="n"/>
      <c r="E48" s="10" t="n"/>
      <c r="F48" s="10" t="n"/>
      <c r="G48" s="10" t="n"/>
      <c r="H48" s="36" t="n"/>
      <c r="I48" s="36" t="n"/>
      <c r="J48" s="10" t="n"/>
      <c r="L48">
        <f>IFERROR(VLOOKUP(C48,'11-Integration Employe'!C5:O85,3,FALSE),"")</f>
        <v/>
      </c>
      <c r="M48">
        <f>IFERROR(VLOOKUP(C48,'11-Integration Employe'!C5:O85,4,FALSE),"")</f>
        <v/>
      </c>
    </row>
    <row r="49" ht="22" customHeight="1">
      <c r="B49" s="25">
        <f>IF(C49="","","CHK-"&amp;TEXT(COUNTA($C$5:C49),"000"))</f>
        <v/>
      </c>
      <c r="C49" s="6" t="n"/>
      <c r="D49" s="6" t="n"/>
      <c r="E49" s="6" t="n"/>
      <c r="F49" s="6" t="n"/>
      <c r="G49" s="6" t="n"/>
      <c r="H49" s="35" t="n"/>
      <c r="I49" s="35" t="n"/>
      <c r="J49" s="6" t="n"/>
      <c r="L49">
        <f>IFERROR(VLOOKUP(C49,'11-Integration Employe'!C5:O85,3,FALSE),"")</f>
        <v/>
      </c>
      <c r="M49">
        <f>IFERROR(VLOOKUP(C49,'11-Integration Employe'!C5:O85,4,FALSE),"")</f>
        <v/>
      </c>
    </row>
    <row r="50" ht="22" customHeight="1">
      <c r="B50" s="24">
        <f>IF(C50="","","CHK-"&amp;TEXT(COUNTA($C$5:C50),"000"))</f>
        <v/>
      </c>
      <c r="C50" s="10" t="n"/>
      <c r="D50" s="10" t="n"/>
      <c r="E50" s="10" t="n"/>
      <c r="F50" s="10" t="n"/>
      <c r="G50" s="10" t="n"/>
      <c r="H50" s="36" t="n"/>
      <c r="I50" s="36" t="n"/>
      <c r="J50" s="10" t="n"/>
      <c r="L50">
        <f>IFERROR(VLOOKUP(C50,'11-Integration Employe'!C5:O85,3,FALSE),"")</f>
        <v/>
      </c>
      <c r="M50">
        <f>IFERROR(VLOOKUP(C50,'11-Integration Employe'!C5:O85,4,FALSE),"")</f>
        <v/>
      </c>
    </row>
    <row r="51" ht="22" customHeight="1">
      <c r="B51" s="25">
        <f>IF(C51="","","CHK-"&amp;TEXT(COUNTA($C$5:C51),"000"))</f>
        <v/>
      </c>
      <c r="C51" s="6" t="n"/>
      <c r="D51" s="6" t="n"/>
      <c r="E51" s="6" t="n"/>
      <c r="F51" s="6" t="n"/>
      <c r="G51" s="6" t="n"/>
      <c r="H51" s="35" t="n"/>
      <c r="I51" s="35" t="n"/>
      <c r="J51" s="6" t="n"/>
      <c r="L51">
        <f>IFERROR(VLOOKUP(C51,'11-Integration Employe'!C5:O85,3,FALSE),"")</f>
        <v/>
      </c>
      <c r="M51">
        <f>IFERROR(VLOOKUP(C51,'11-Integration Employe'!C5:O85,4,FALSE),"")</f>
        <v/>
      </c>
    </row>
    <row r="52" ht="22" customHeight="1">
      <c r="B52" s="24">
        <f>IF(C52="","","CHK-"&amp;TEXT(COUNTA($C$5:C52),"000"))</f>
        <v/>
      </c>
      <c r="C52" s="10" t="n"/>
      <c r="D52" s="10" t="n"/>
      <c r="E52" s="10" t="n"/>
      <c r="F52" s="10" t="n"/>
      <c r="G52" s="10" t="n"/>
      <c r="H52" s="36" t="n"/>
      <c r="I52" s="36" t="n"/>
      <c r="J52" s="10" t="n"/>
      <c r="L52">
        <f>IFERROR(VLOOKUP(C52,'11-Integration Employe'!C5:O85,3,FALSE),"")</f>
        <v/>
      </c>
      <c r="M52">
        <f>IFERROR(VLOOKUP(C52,'11-Integration Employe'!C5:O85,4,FALSE),"")</f>
        <v/>
      </c>
    </row>
    <row r="53" ht="22" customHeight="1">
      <c r="B53" s="25">
        <f>IF(C53="","","CHK-"&amp;TEXT(COUNTA($C$5:C53),"000"))</f>
        <v/>
      </c>
      <c r="C53" s="6" t="n"/>
      <c r="D53" s="6" t="n"/>
      <c r="E53" s="6" t="n"/>
      <c r="F53" s="6" t="n"/>
      <c r="G53" s="6" t="n"/>
      <c r="H53" s="35" t="n"/>
      <c r="I53" s="35" t="n"/>
      <c r="J53" s="6" t="n"/>
      <c r="L53">
        <f>IFERROR(VLOOKUP(C53,'11-Integration Employe'!C5:O85,3,FALSE),"")</f>
        <v/>
      </c>
      <c r="M53">
        <f>IFERROR(VLOOKUP(C53,'11-Integration Employe'!C5:O85,4,FALSE),"")</f>
        <v/>
      </c>
    </row>
    <row r="54" ht="22" customHeight="1">
      <c r="B54" s="24">
        <f>IF(C54="","","CHK-"&amp;TEXT(COUNTA($C$5:C54),"000"))</f>
        <v/>
      </c>
      <c r="C54" s="10" t="n"/>
      <c r="D54" s="10" t="n"/>
      <c r="E54" s="10" t="n"/>
      <c r="F54" s="10" t="n"/>
      <c r="G54" s="10" t="n"/>
      <c r="H54" s="36" t="n"/>
      <c r="I54" s="36" t="n"/>
      <c r="J54" s="10" t="n"/>
      <c r="L54">
        <f>IFERROR(VLOOKUP(C54,'11-Integration Employe'!C5:O85,3,FALSE),"")</f>
        <v/>
      </c>
      <c r="M54">
        <f>IFERROR(VLOOKUP(C54,'11-Integration Employe'!C5:O85,4,FALSE),"")</f>
        <v/>
      </c>
    </row>
    <row r="55" ht="22" customHeight="1">
      <c r="B55" s="25">
        <f>IF(C55="","","CHK-"&amp;TEXT(COUNTA($C$5:C55),"000"))</f>
        <v/>
      </c>
      <c r="C55" s="6" t="n"/>
      <c r="D55" s="6" t="n"/>
      <c r="E55" s="6" t="n"/>
      <c r="F55" s="6" t="n"/>
      <c r="G55" s="6" t="n"/>
      <c r="H55" s="35" t="n"/>
      <c r="I55" s="35" t="n"/>
      <c r="J55" s="6" t="n"/>
      <c r="L55">
        <f>IFERROR(VLOOKUP(C55,'11-Integration Employe'!C5:O85,3,FALSE),"")</f>
        <v/>
      </c>
      <c r="M55">
        <f>IFERROR(VLOOKUP(C55,'11-Integration Employe'!C5:O85,4,FALSE),"")</f>
        <v/>
      </c>
    </row>
    <row r="56" ht="22" customHeight="1">
      <c r="B56" s="24">
        <f>IF(C56="","","CHK-"&amp;TEXT(COUNTA($C$5:C56),"000"))</f>
        <v/>
      </c>
      <c r="C56" s="10" t="n"/>
      <c r="D56" s="10" t="n"/>
      <c r="E56" s="10" t="n"/>
      <c r="F56" s="10" t="n"/>
      <c r="G56" s="10" t="n"/>
      <c r="H56" s="36" t="n"/>
      <c r="I56" s="36" t="n"/>
      <c r="J56" s="10" t="n"/>
      <c r="L56">
        <f>IFERROR(VLOOKUP(C56,'11-Integration Employe'!C5:O85,3,FALSE),"")</f>
        <v/>
      </c>
      <c r="M56">
        <f>IFERROR(VLOOKUP(C56,'11-Integration Employe'!C5:O85,4,FALSE),"")</f>
        <v/>
      </c>
    </row>
    <row r="57" ht="22" customHeight="1">
      <c r="B57" s="25">
        <f>IF(C57="","","CHK-"&amp;TEXT(COUNTA($C$5:C57),"000"))</f>
        <v/>
      </c>
      <c r="C57" s="6" t="n"/>
      <c r="D57" s="6" t="n"/>
      <c r="E57" s="6" t="n"/>
      <c r="F57" s="6" t="n"/>
      <c r="G57" s="6" t="n"/>
      <c r="H57" s="35" t="n"/>
      <c r="I57" s="35" t="n"/>
      <c r="J57" s="6" t="n"/>
      <c r="L57">
        <f>IFERROR(VLOOKUP(C57,'11-Integration Employe'!C5:O85,3,FALSE),"")</f>
        <v/>
      </c>
      <c r="M57">
        <f>IFERROR(VLOOKUP(C57,'11-Integration Employe'!C5:O85,4,FALSE),"")</f>
        <v/>
      </c>
    </row>
    <row r="58" ht="22" customHeight="1">
      <c r="B58" s="24">
        <f>IF(C58="","","CHK-"&amp;TEXT(COUNTA($C$5:C58),"000"))</f>
        <v/>
      </c>
      <c r="C58" s="10" t="n"/>
      <c r="D58" s="10" t="n"/>
      <c r="E58" s="10" t="n"/>
      <c r="F58" s="10" t="n"/>
      <c r="G58" s="10" t="n"/>
      <c r="H58" s="36" t="n"/>
      <c r="I58" s="36" t="n"/>
      <c r="J58" s="10" t="n"/>
      <c r="L58">
        <f>IFERROR(VLOOKUP(C58,'11-Integration Employe'!C5:O85,3,FALSE),"")</f>
        <v/>
      </c>
      <c r="M58">
        <f>IFERROR(VLOOKUP(C58,'11-Integration Employe'!C5:O85,4,FALSE),"")</f>
        <v/>
      </c>
    </row>
    <row r="59" ht="22" customHeight="1">
      <c r="B59" s="25">
        <f>IF(C59="","","CHK-"&amp;TEXT(COUNTA($C$5:C59),"000"))</f>
        <v/>
      </c>
      <c r="C59" s="6" t="n"/>
      <c r="D59" s="6" t="n"/>
      <c r="E59" s="6" t="n"/>
      <c r="F59" s="6" t="n"/>
      <c r="G59" s="6" t="n"/>
      <c r="H59" s="35" t="n"/>
      <c r="I59" s="35" t="n"/>
      <c r="J59" s="6" t="n"/>
      <c r="L59">
        <f>IFERROR(VLOOKUP(C59,'11-Integration Employe'!C5:O85,3,FALSE),"")</f>
        <v/>
      </c>
      <c r="M59">
        <f>IFERROR(VLOOKUP(C59,'11-Integration Employe'!C5:O85,4,FALSE),"")</f>
        <v/>
      </c>
    </row>
    <row r="60" ht="22" customHeight="1">
      <c r="B60" s="24">
        <f>IF(C60="","","CHK-"&amp;TEXT(COUNTA($C$5:C60),"000"))</f>
        <v/>
      </c>
      <c r="C60" s="10" t="n"/>
      <c r="D60" s="10" t="n"/>
      <c r="E60" s="10" t="n"/>
      <c r="F60" s="10" t="n"/>
      <c r="G60" s="10" t="n"/>
      <c r="H60" s="36" t="n"/>
      <c r="I60" s="36" t="n"/>
      <c r="J60" s="10" t="n"/>
      <c r="L60">
        <f>IFERROR(VLOOKUP(C60,'11-Integration Employe'!C5:O85,3,FALSE),"")</f>
        <v/>
      </c>
      <c r="M60">
        <f>IFERROR(VLOOKUP(C60,'11-Integration Employe'!C5:O85,4,FALSE),"")</f>
        <v/>
      </c>
    </row>
    <row r="61" ht="22" customHeight="1">
      <c r="B61" s="25">
        <f>IF(C61="","","CHK-"&amp;TEXT(COUNTA($C$5:C61),"000"))</f>
        <v/>
      </c>
      <c r="C61" s="6" t="n"/>
      <c r="D61" s="6" t="n"/>
      <c r="E61" s="6" t="n"/>
      <c r="F61" s="6" t="n"/>
      <c r="G61" s="6" t="n"/>
      <c r="H61" s="35" t="n"/>
      <c r="I61" s="35" t="n"/>
      <c r="J61" s="6" t="n"/>
      <c r="L61">
        <f>IFERROR(VLOOKUP(C61,'11-Integration Employe'!C5:O85,3,FALSE),"")</f>
        <v/>
      </c>
      <c r="M61">
        <f>IFERROR(VLOOKUP(C61,'11-Integration Employe'!C5:O85,4,FALSE),"")</f>
        <v/>
      </c>
    </row>
    <row r="62" ht="22" customHeight="1">
      <c r="B62" s="24">
        <f>IF(C62="","","CHK-"&amp;TEXT(COUNTA($C$5:C62),"000"))</f>
        <v/>
      </c>
      <c r="C62" s="10" t="n"/>
      <c r="D62" s="10" t="n"/>
      <c r="E62" s="10" t="n"/>
      <c r="F62" s="10" t="n"/>
      <c r="G62" s="10" t="n"/>
      <c r="H62" s="36" t="n"/>
      <c r="I62" s="36" t="n"/>
      <c r="J62" s="10" t="n"/>
      <c r="L62">
        <f>IFERROR(VLOOKUP(C62,'11-Integration Employe'!C5:O85,3,FALSE),"")</f>
        <v/>
      </c>
      <c r="M62">
        <f>IFERROR(VLOOKUP(C62,'11-Integration Employe'!C5:O85,4,FALSE),"")</f>
        <v/>
      </c>
    </row>
    <row r="63" ht="22" customHeight="1">
      <c r="B63" s="25">
        <f>IF(C63="","","CHK-"&amp;TEXT(COUNTA($C$5:C63),"000"))</f>
        <v/>
      </c>
      <c r="C63" s="6" t="n"/>
      <c r="D63" s="6" t="n"/>
      <c r="E63" s="6" t="n"/>
      <c r="F63" s="6" t="n"/>
      <c r="G63" s="6" t="n"/>
      <c r="H63" s="35" t="n"/>
      <c r="I63" s="35" t="n"/>
      <c r="J63" s="6" t="n"/>
      <c r="L63">
        <f>IFERROR(VLOOKUP(C63,'11-Integration Employe'!C5:O85,3,FALSE),"")</f>
        <v/>
      </c>
      <c r="M63">
        <f>IFERROR(VLOOKUP(C63,'11-Integration Employe'!C5:O85,4,FALSE),"")</f>
        <v/>
      </c>
    </row>
    <row r="64" ht="22" customHeight="1">
      <c r="B64" s="24">
        <f>IF(C64="","","CHK-"&amp;TEXT(COUNTA($C$5:C64),"000"))</f>
        <v/>
      </c>
      <c r="C64" s="10" t="n"/>
      <c r="D64" s="10" t="n"/>
      <c r="E64" s="10" t="n"/>
      <c r="F64" s="10" t="n"/>
      <c r="G64" s="10" t="n"/>
      <c r="H64" s="36" t="n"/>
      <c r="I64" s="36" t="n"/>
      <c r="J64" s="10" t="n"/>
      <c r="L64">
        <f>IFERROR(VLOOKUP(C64,'11-Integration Employe'!C5:O85,3,FALSE),"")</f>
        <v/>
      </c>
      <c r="M64">
        <f>IFERROR(VLOOKUP(C64,'11-Integration Employe'!C5:O85,4,FALSE),"")</f>
        <v/>
      </c>
    </row>
    <row r="65" ht="22" customHeight="1">
      <c r="B65" s="25">
        <f>IF(C65="","","CHK-"&amp;TEXT(COUNTA($C$5:C65),"000"))</f>
        <v/>
      </c>
      <c r="C65" s="6" t="n"/>
      <c r="D65" s="6" t="n"/>
      <c r="E65" s="6" t="n"/>
      <c r="F65" s="6" t="n"/>
      <c r="G65" s="6" t="n"/>
      <c r="H65" s="35" t="n"/>
      <c r="I65" s="35" t="n"/>
      <c r="J65" s="6" t="n"/>
      <c r="L65">
        <f>IFERROR(VLOOKUP(C65,'11-Integration Employe'!C5:O85,3,FALSE),"")</f>
        <v/>
      </c>
      <c r="M65">
        <f>IFERROR(VLOOKUP(C65,'11-Integration Employe'!C5:O85,4,FALSE),"")</f>
        <v/>
      </c>
    </row>
    <row r="66" ht="22" customHeight="1">
      <c r="B66" s="24">
        <f>IF(C66="","","CHK-"&amp;TEXT(COUNTA($C$5:C66),"000"))</f>
        <v/>
      </c>
      <c r="C66" s="10" t="n"/>
      <c r="D66" s="10" t="n"/>
      <c r="E66" s="10" t="n"/>
      <c r="F66" s="10" t="n"/>
      <c r="G66" s="10" t="n"/>
      <c r="H66" s="36" t="n"/>
      <c r="I66" s="36" t="n"/>
      <c r="J66" s="10" t="n"/>
      <c r="L66">
        <f>IFERROR(VLOOKUP(C66,'11-Integration Employe'!C5:O85,3,FALSE),"")</f>
        <v/>
      </c>
      <c r="M66">
        <f>IFERROR(VLOOKUP(C66,'11-Integration Employe'!C5:O85,4,FALSE),"")</f>
        <v/>
      </c>
    </row>
    <row r="67" ht="22" customHeight="1">
      <c r="B67" s="25">
        <f>IF(C67="","","CHK-"&amp;TEXT(COUNTA($C$5:C67),"000"))</f>
        <v/>
      </c>
      <c r="C67" s="6" t="n"/>
      <c r="D67" s="6" t="n"/>
      <c r="E67" s="6" t="n"/>
      <c r="F67" s="6" t="n"/>
      <c r="G67" s="6" t="n"/>
      <c r="H67" s="35" t="n"/>
      <c r="I67" s="35" t="n"/>
      <c r="J67" s="6" t="n"/>
      <c r="L67">
        <f>IFERROR(VLOOKUP(C67,'11-Integration Employe'!C5:O85,3,FALSE),"")</f>
        <v/>
      </c>
      <c r="M67">
        <f>IFERROR(VLOOKUP(C67,'11-Integration Employe'!C5:O85,4,FALSE),"")</f>
        <v/>
      </c>
    </row>
    <row r="68" ht="22" customHeight="1">
      <c r="B68" s="24">
        <f>IF(C68="","","CHK-"&amp;TEXT(COUNTA($C$5:C68),"000"))</f>
        <v/>
      </c>
      <c r="C68" s="10" t="n"/>
      <c r="D68" s="10" t="n"/>
      <c r="E68" s="10" t="n"/>
      <c r="F68" s="10" t="n"/>
      <c r="G68" s="10" t="n"/>
      <c r="H68" s="36" t="n"/>
      <c r="I68" s="36" t="n"/>
      <c r="J68" s="10" t="n"/>
      <c r="L68">
        <f>IFERROR(VLOOKUP(C68,'11-Integration Employe'!C5:O85,3,FALSE),"")</f>
        <v/>
      </c>
      <c r="M68">
        <f>IFERROR(VLOOKUP(C68,'11-Integration Employe'!C5:O85,4,FALSE),"")</f>
        <v/>
      </c>
    </row>
    <row r="69" ht="22" customHeight="1">
      <c r="B69" s="25">
        <f>IF(C69="","","CHK-"&amp;TEXT(COUNTA($C$5:C69),"000"))</f>
        <v/>
      </c>
      <c r="C69" s="6" t="n"/>
      <c r="D69" s="6" t="n"/>
      <c r="E69" s="6" t="n"/>
      <c r="F69" s="6" t="n"/>
      <c r="G69" s="6" t="n"/>
      <c r="H69" s="35" t="n"/>
      <c r="I69" s="35" t="n"/>
      <c r="J69" s="6" t="n"/>
      <c r="L69">
        <f>IFERROR(VLOOKUP(C69,'11-Integration Employe'!C5:O85,3,FALSE),"")</f>
        <v/>
      </c>
      <c r="M69">
        <f>IFERROR(VLOOKUP(C69,'11-Integration Employe'!C5:O85,4,FALSE),"")</f>
        <v/>
      </c>
    </row>
    <row r="70" ht="22" customHeight="1">
      <c r="B70" s="24">
        <f>IF(C70="","","CHK-"&amp;TEXT(COUNTA($C$5:C70),"000"))</f>
        <v/>
      </c>
      <c r="C70" s="10" t="n"/>
      <c r="D70" s="10" t="n"/>
      <c r="E70" s="10" t="n"/>
      <c r="F70" s="10" t="n"/>
      <c r="G70" s="10" t="n"/>
      <c r="H70" s="36" t="n"/>
      <c r="I70" s="36" t="n"/>
      <c r="J70" s="10" t="n"/>
      <c r="L70">
        <f>IFERROR(VLOOKUP(C70,'11-Integration Employe'!C5:O85,3,FALSE),"")</f>
        <v/>
      </c>
      <c r="M70">
        <f>IFERROR(VLOOKUP(C70,'11-Integration Employe'!C5:O85,4,FALSE),"")</f>
        <v/>
      </c>
    </row>
    <row r="71" ht="22" customHeight="1">
      <c r="B71" s="25">
        <f>IF(C71="","","CHK-"&amp;TEXT(COUNTA($C$5:C71),"000"))</f>
        <v/>
      </c>
      <c r="C71" s="6" t="n"/>
      <c r="D71" s="6" t="n"/>
      <c r="E71" s="6" t="n"/>
      <c r="F71" s="6" t="n"/>
      <c r="G71" s="6" t="n"/>
      <c r="H71" s="35" t="n"/>
      <c r="I71" s="35" t="n"/>
      <c r="J71" s="6" t="n"/>
      <c r="L71">
        <f>IFERROR(VLOOKUP(C71,'11-Integration Employe'!C5:O85,3,FALSE),"")</f>
        <v/>
      </c>
      <c r="M71">
        <f>IFERROR(VLOOKUP(C71,'11-Integration Employe'!C5:O85,4,FALSE),"")</f>
        <v/>
      </c>
    </row>
    <row r="72" ht="22" customHeight="1">
      <c r="B72" s="24">
        <f>IF(C72="","","CHK-"&amp;TEXT(COUNTA($C$5:C72),"000"))</f>
        <v/>
      </c>
      <c r="C72" s="10" t="n"/>
      <c r="D72" s="10" t="n"/>
      <c r="E72" s="10" t="n"/>
      <c r="F72" s="10" t="n"/>
      <c r="G72" s="10" t="n"/>
      <c r="H72" s="36" t="n"/>
      <c r="I72" s="36" t="n"/>
      <c r="J72" s="10" t="n"/>
      <c r="L72">
        <f>IFERROR(VLOOKUP(C72,'11-Integration Employe'!C5:O85,3,FALSE),"")</f>
        <v/>
      </c>
      <c r="M72">
        <f>IFERROR(VLOOKUP(C72,'11-Integration Employe'!C5:O85,4,FALSE),"")</f>
        <v/>
      </c>
    </row>
    <row r="73" ht="22" customHeight="1">
      <c r="B73" s="25">
        <f>IF(C73="","","CHK-"&amp;TEXT(COUNTA($C$5:C73),"000"))</f>
        <v/>
      </c>
      <c r="C73" s="6" t="n"/>
      <c r="D73" s="6" t="n"/>
      <c r="E73" s="6" t="n"/>
      <c r="F73" s="6" t="n"/>
      <c r="G73" s="6" t="n"/>
      <c r="H73" s="35" t="n"/>
      <c r="I73" s="35" t="n"/>
      <c r="J73" s="6" t="n"/>
      <c r="L73">
        <f>IFERROR(VLOOKUP(C73,'11-Integration Employe'!C5:O85,3,FALSE),"")</f>
        <v/>
      </c>
      <c r="M73">
        <f>IFERROR(VLOOKUP(C73,'11-Integration Employe'!C5:O85,4,FALSE),"")</f>
        <v/>
      </c>
    </row>
    <row r="74" ht="22" customHeight="1">
      <c r="B74" s="24">
        <f>IF(C74="","","CHK-"&amp;TEXT(COUNTA($C$5:C74),"000"))</f>
        <v/>
      </c>
      <c r="C74" s="10" t="n"/>
      <c r="D74" s="10" t="n"/>
      <c r="E74" s="10" t="n"/>
      <c r="F74" s="10" t="n"/>
      <c r="G74" s="10" t="n"/>
      <c r="H74" s="36" t="n"/>
      <c r="I74" s="36" t="n"/>
      <c r="J74" s="10" t="n"/>
      <c r="L74">
        <f>IFERROR(VLOOKUP(C74,'11-Integration Employe'!C5:O85,3,FALSE),"")</f>
        <v/>
      </c>
      <c r="M74">
        <f>IFERROR(VLOOKUP(C74,'11-Integration Employe'!C5:O85,4,FALSE),"")</f>
        <v/>
      </c>
    </row>
    <row r="75" ht="22" customHeight="1">
      <c r="B75" s="25">
        <f>IF(C75="","","CHK-"&amp;TEXT(COUNTA($C$5:C75),"000"))</f>
        <v/>
      </c>
      <c r="C75" s="6" t="n"/>
      <c r="D75" s="6" t="n"/>
      <c r="E75" s="6" t="n"/>
      <c r="F75" s="6" t="n"/>
      <c r="G75" s="6" t="n"/>
      <c r="H75" s="35" t="n"/>
      <c r="I75" s="35" t="n"/>
      <c r="J75" s="6" t="n"/>
      <c r="L75">
        <f>IFERROR(VLOOKUP(C75,'11-Integration Employe'!C5:O85,3,FALSE),"")</f>
        <v/>
      </c>
      <c r="M75">
        <f>IFERROR(VLOOKUP(C75,'11-Integration Employe'!C5:O85,4,FALSE),"")</f>
        <v/>
      </c>
    </row>
    <row r="76" ht="22" customHeight="1">
      <c r="B76" s="24">
        <f>IF(C76="","","CHK-"&amp;TEXT(COUNTA($C$5:C76),"000"))</f>
        <v/>
      </c>
      <c r="C76" s="10" t="n"/>
      <c r="D76" s="10" t="n"/>
      <c r="E76" s="10" t="n"/>
      <c r="F76" s="10" t="n"/>
      <c r="G76" s="10" t="n"/>
      <c r="H76" s="36" t="n"/>
      <c r="I76" s="36" t="n"/>
      <c r="J76" s="10" t="n"/>
      <c r="L76">
        <f>IFERROR(VLOOKUP(C76,'11-Integration Employe'!C5:O85,3,FALSE),"")</f>
        <v/>
      </c>
      <c r="M76">
        <f>IFERROR(VLOOKUP(C76,'11-Integration Employe'!C5:O85,4,FALSE),"")</f>
        <v/>
      </c>
    </row>
    <row r="77" ht="22" customHeight="1">
      <c r="B77" s="25">
        <f>IF(C77="","","CHK-"&amp;TEXT(COUNTA($C$5:C77),"000"))</f>
        <v/>
      </c>
      <c r="C77" s="6" t="n"/>
      <c r="D77" s="6" t="n"/>
      <c r="E77" s="6" t="n"/>
      <c r="F77" s="6" t="n"/>
      <c r="G77" s="6" t="n"/>
      <c r="H77" s="35" t="n"/>
      <c r="I77" s="35" t="n"/>
      <c r="J77" s="6" t="n"/>
      <c r="L77">
        <f>IFERROR(VLOOKUP(C77,'11-Integration Employe'!C5:O85,3,FALSE),"")</f>
        <v/>
      </c>
      <c r="M77">
        <f>IFERROR(VLOOKUP(C77,'11-Integration Employe'!C5:O85,4,FALSE),"")</f>
        <v/>
      </c>
    </row>
    <row r="78" ht="22" customHeight="1">
      <c r="B78" s="24">
        <f>IF(C78="","","CHK-"&amp;TEXT(COUNTA($C$5:C78),"000"))</f>
        <v/>
      </c>
      <c r="C78" s="10" t="n"/>
      <c r="D78" s="10" t="n"/>
      <c r="E78" s="10" t="n"/>
      <c r="F78" s="10" t="n"/>
      <c r="G78" s="10" t="n"/>
      <c r="H78" s="36" t="n"/>
      <c r="I78" s="36" t="n"/>
      <c r="J78" s="10" t="n"/>
      <c r="L78">
        <f>IFERROR(VLOOKUP(C78,'11-Integration Employe'!C5:O85,3,FALSE),"")</f>
        <v/>
      </c>
      <c r="M78">
        <f>IFERROR(VLOOKUP(C78,'11-Integration Employe'!C5:O85,4,FALSE),"")</f>
        <v/>
      </c>
    </row>
    <row r="79" ht="22" customHeight="1">
      <c r="B79" s="25">
        <f>IF(C79="","","CHK-"&amp;TEXT(COUNTA($C$5:C79),"000"))</f>
        <v/>
      </c>
      <c r="C79" s="6" t="n"/>
      <c r="D79" s="6" t="n"/>
      <c r="E79" s="6" t="n"/>
      <c r="F79" s="6" t="n"/>
      <c r="G79" s="6" t="n"/>
      <c r="H79" s="35" t="n"/>
      <c r="I79" s="35" t="n"/>
      <c r="J79" s="6" t="n"/>
      <c r="L79">
        <f>IFERROR(VLOOKUP(C79,'11-Integration Employe'!C5:O85,3,FALSE),"")</f>
        <v/>
      </c>
      <c r="M79">
        <f>IFERROR(VLOOKUP(C79,'11-Integration Employe'!C5:O85,4,FALSE),"")</f>
        <v/>
      </c>
    </row>
    <row r="80" ht="22" customHeight="1">
      <c r="B80" s="24">
        <f>IF(C80="","","CHK-"&amp;TEXT(COUNTA($C$5:C80),"000"))</f>
        <v/>
      </c>
      <c r="C80" s="10" t="n"/>
      <c r="D80" s="10" t="n"/>
      <c r="E80" s="10" t="n"/>
      <c r="F80" s="10" t="n"/>
      <c r="G80" s="10" t="n"/>
      <c r="H80" s="36" t="n"/>
      <c r="I80" s="36" t="n"/>
      <c r="J80" s="10" t="n"/>
      <c r="L80">
        <f>IFERROR(VLOOKUP(C80,'11-Integration Employe'!C5:O85,3,FALSE),"")</f>
        <v/>
      </c>
      <c r="M80">
        <f>IFERROR(VLOOKUP(C80,'11-Integration Employe'!C5:O85,4,FALSE),"")</f>
        <v/>
      </c>
    </row>
    <row r="81" ht="22" customHeight="1">
      <c r="B81" s="25">
        <f>IF(C81="","","CHK-"&amp;TEXT(COUNTA($C$5:C81),"000"))</f>
        <v/>
      </c>
      <c r="C81" s="6" t="n"/>
      <c r="D81" s="6" t="n"/>
      <c r="E81" s="6" t="n"/>
      <c r="F81" s="6" t="n"/>
      <c r="G81" s="6" t="n"/>
      <c r="H81" s="35" t="n"/>
      <c r="I81" s="35" t="n"/>
      <c r="J81" s="6" t="n"/>
      <c r="L81">
        <f>IFERROR(VLOOKUP(C81,'11-Integration Employe'!C5:O85,3,FALSE),"")</f>
        <v/>
      </c>
      <c r="M81">
        <f>IFERROR(VLOOKUP(C81,'11-Integration Employe'!C5:O85,4,FALSE),"")</f>
        <v/>
      </c>
    </row>
    <row r="82" ht="22" customHeight="1">
      <c r="B82" s="24">
        <f>IF(C82="","","CHK-"&amp;TEXT(COUNTA($C$5:C82),"000"))</f>
        <v/>
      </c>
      <c r="C82" s="10" t="n"/>
      <c r="D82" s="10" t="n"/>
      <c r="E82" s="10" t="n"/>
      <c r="F82" s="10" t="n"/>
      <c r="G82" s="10" t="n"/>
      <c r="H82" s="36" t="n"/>
      <c r="I82" s="36" t="n"/>
      <c r="J82" s="10" t="n"/>
      <c r="L82">
        <f>IFERROR(VLOOKUP(C82,'11-Integration Employe'!C5:O85,3,FALSE),"")</f>
        <v/>
      </c>
      <c r="M82">
        <f>IFERROR(VLOOKUP(C82,'11-Integration Employe'!C5:O85,4,FALSE),"")</f>
        <v/>
      </c>
    </row>
    <row r="83" ht="22" customHeight="1">
      <c r="B83" s="25">
        <f>IF(C83="","","CHK-"&amp;TEXT(COUNTA($C$5:C83),"000"))</f>
        <v/>
      </c>
      <c r="C83" s="6" t="n"/>
      <c r="D83" s="6" t="n"/>
      <c r="E83" s="6" t="n"/>
      <c r="F83" s="6" t="n"/>
      <c r="G83" s="6" t="n"/>
      <c r="H83" s="35" t="n"/>
      <c r="I83" s="35" t="n"/>
      <c r="J83" s="6" t="n"/>
      <c r="L83">
        <f>IFERROR(VLOOKUP(C83,'11-Integration Employe'!C5:O85,3,FALSE),"")</f>
        <v/>
      </c>
      <c r="M83">
        <f>IFERROR(VLOOKUP(C83,'11-Integration Employe'!C5:O85,4,FALSE),"")</f>
        <v/>
      </c>
    </row>
    <row r="84" ht="22" customHeight="1">
      <c r="B84" s="24">
        <f>IF(C84="","","CHK-"&amp;TEXT(COUNTA($C$5:C84),"000"))</f>
        <v/>
      </c>
      <c r="C84" s="10" t="n"/>
      <c r="D84" s="10" t="n"/>
      <c r="E84" s="10" t="n"/>
      <c r="F84" s="10" t="n"/>
      <c r="G84" s="10" t="n"/>
      <c r="H84" s="36" t="n"/>
      <c r="I84" s="36" t="n"/>
      <c r="J84" s="10" t="n"/>
      <c r="L84">
        <f>IFERROR(VLOOKUP(C84,'11-Integration Employe'!C5:O85,3,FALSE),"")</f>
        <v/>
      </c>
      <c r="M84">
        <f>IFERROR(VLOOKUP(C84,'11-Integration Employe'!C5:O85,4,FALSE),"")</f>
        <v/>
      </c>
    </row>
    <row r="85" ht="22" customHeight="1">
      <c r="B85" s="25">
        <f>IF(C85="","","CHK-"&amp;TEXT(COUNTA($C$5:C85),"000"))</f>
        <v/>
      </c>
      <c r="C85" s="6" t="n"/>
      <c r="D85" s="6" t="n"/>
      <c r="E85" s="6" t="n"/>
      <c r="F85" s="6" t="n"/>
      <c r="G85" s="6" t="n"/>
      <c r="H85" s="35" t="n"/>
      <c r="I85" s="35" t="n"/>
      <c r="J85" s="6" t="n"/>
      <c r="L85">
        <f>IFERROR(VLOOKUP(C85,'11-Integration Employe'!C5:O85,3,FALSE),"")</f>
        <v/>
      </c>
      <c r="M85">
        <f>IFERROR(VLOOKUP(C85,'11-Integration Employe'!C5:O85,4,FALSE),"")</f>
        <v/>
      </c>
    </row>
    <row r="86" ht="22" customHeight="1">
      <c r="B86" s="24">
        <f>IF(C86="","","CHK-"&amp;TEXT(COUNTA($C$5:C86),"000"))</f>
        <v/>
      </c>
      <c r="C86" s="10" t="n"/>
      <c r="D86" s="10" t="n"/>
      <c r="E86" s="10" t="n"/>
      <c r="F86" s="10" t="n"/>
      <c r="G86" s="10" t="n"/>
      <c r="H86" s="36" t="n"/>
      <c r="I86" s="36" t="n"/>
      <c r="J86" s="10" t="n"/>
      <c r="L86">
        <f>IFERROR(VLOOKUP(C86,'11-Integration Employe'!C5:O85,3,FALSE),"")</f>
        <v/>
      </c>
      <c r="M86">
        <f>IFERROR(VLOOKUP(C86,'11-Integration Employe'!C5:O85,4,FALSE),"")</f>
        <v/>
      </c>
    </row>
    <row r="87" ht="22" customHeight="1">
      <c r="B87" s="25">
        <f>IF(C87="","","CHK-"&amp;TEXT(COUNTA($C$5:C87),"000"))</f>
        <v/>
      </c>
      <c r="C87" s="6" t="n"/>
      <c r="D87" s="6" t="n"/>
      <c r="E87" s="6" t="n"/>
      <c r="F87" s="6" t="n"/>
      <c r="G87" s="6" t="n"/>
      <c r="H87" s="35" t="n"/>
      <c r="I87" s="35" t="n"/>
      <c r="J87" s="6" t="n"/>
      <c r="L87">
        <f>IFERROR(VLOOKUP(C87,'11-Integration Employe'!C5:O85,3,FALSE),"")</f>
        <v/>
      </c>
      <c r="M87">
        <f>IFERROR(VLOOKUP(C87,'11-Integration Employe'!C5:O85,4,FALSE),"")</f>
        <v/>
      </c>
    </row>
    <row r="88" ht="22" customHeight="1">
      <c r="B88" s="24">
        <f>IF(C88="","","CHK-"&amp;TEXT(COUNTA($C$5:C88),"000"))</f>
        <v/>
      </c>
      <c r="C88" s="10" t="n"/>
      <c r="D88" s="10" t="n"/>
      <c r="E88" s="10" t="n"/>
      <c r="F88" s="10" t="n"/>
      <c r="G88" s="10" t="n"/>
      <c r="H88" s="36" t="n"/>
      <c r="I88" s="36" t="n"/>
      <c r="J88" s="10" t="n"/>
      <c r="L88">
        <f>IFERROR(VLOOKUP(C88,'11-Integration Employe'!C5:O85,3,FALSE),"")</f>
        <v/>
      </c>
      <c r="M88">
        <f>IFERROR(VLOOKUP(C88,'11-Integration Employe'!C5:O85,4,FALSE),"")</f>
        <v/>
      </c>
    </row>
    <row r="89">
      <c r="L89">
        <f>IFERROR(VLOOKUP(C89,'11-Integration Employe'!C5:O85,3,FALSE),"")</f>
        <v/>
      </c>
      <c r="M89">
        <f>IFERROR(VLOOKUP(C89,'11-Integration Employe'!C5:O85,4,FALSE),"")</f>
        <v/>
      </c>
    </row>
    <row r="90">
      <c r="B90" s="16" t="inlineStr">
        <is>
          <t>INDICATEURS (mis a jour automatiquement)</t>
        </is>
      </c>
      <c r="L90">
        <f>IFERROR(VLOOKUP(C90,'11-Integration Employe'!C5:O85,3,FALSE),"")</f>
        <v/>
      </c>
      <c r="M90">
        <f>IFERROR(VLOOKUP(C90,'11-Integration Employe'!C5:O85,4,FALSE),"")</f>
        <v/>
      </c>
    </row>
    <row r="91" ht="22" customHeight="1">
      <c r="B91" s="25" t="inlineStr">
        <is>
          <t>Total etapes</t>
        </is>
      </c>
      <c r="G91" s="17">
        <f>COUNTIF(C5:C88,"&lt;&gt;")</f>
        <v/>
      </c>
      <c r="L91">
        <f>IFERROR(VLOOKUP(C91,'11-Integration Employe'!C5:O85,3,FALSE),"")</f>
        <v/>
      </c>
      <c r="M91">
        <f>IFERROR(VLOOKUP(C91,'11-Integration Employe'!C5:O85,4,FALSE),"")</f>
        <v/>
      </c>
    </row>
    <row r="92" ht="22" customHeight="1">
      <c r="B92" s="24" t="inlineStr">
        <is>
          <t>Faites</t>
        </is>
      </c>
      <c r="G92" s="18">
        <f>COUNTIF(J5:J88,"Fait")</f>
        <v/>
      </c>
      <c r="L92">
        <f>IFERROR(VLOOKUP(C92,'11-Integration Employe'!C5:O85,3,FALSE),"")</f>
        <v/>
      </c>
      <c r="M92">
        <f>IFERROR(VLOOKUP(C92,'11-Integration Employe'!C5:O85,4,FALSE),"")</f>
        <v/>
      </c>
    </row>
    <row r="93" ht="22" customHeight="1">
      <c r="B93" s="25" t="inlineStr">
        <is>
          <t>A faire</t>
        </is>
      </c>
      <c r="G93" s="17">
        <f>COUNTIF(J5:J88,"A faire")</f>
        <v/>
      </c>
      <c r="L93">
        <f>IFERROR(VLOOKUP(C93,'11-Integration Employe'!C5:O85,3,FALSE),"")</f>
        <v/>
      </c>
      <c r="M93">
        <f>IFERROR(VLOOKUP(C93,'11-Integration Employe'!C5:O85,4,FALSE),"")</f>
        <v/>
      </c>
    </row>
    <row r="94">
      <c r="L94">
        <f>IFERROR(VLOOKUP(C94,'11-Integration Employe'!C5:O85,3,FALSE),"")</f>
        <v/>
      </c>
      <c r="M94">
        <f>IFERROR(VLOOKUP(C94,'11-Integration Employe'!C5:O85,4,FALSE),"")</f>
        <v/>
      </c>
    </row>
    <row r="95">
      <c r="L95">
        <f>IFERROR(VLOOKUP(C95,'11-Integration Employe'!C5:O85,3,FALSE),"")</f>
        <v/>
      </c>
      <c r="M95">
        <f>IFERROR(VLOOKUP(C95,'11-Integration Employe'!C5:O85,4,FALSE),"")</f>
        <v/>
      </c>
    </row>
    <row r="96" ht="26" customHeight="1">
      <c r="B96" s="26" t="inlineStr">
        <is>
          <t>COMMENT UTILISER CET ONGLET ?</t>
        </is>
      </c>
      <c r="L96">
        <f>IFERROR(VLOOKUP(C96,'11-Integration Employe'!C5:O85,3,FALSE),"")</f>
        <v/>
      </c>
      <c r="M96">
        <f>IFERROR(VLOOKUP(C96,'11-Integration Employe'!C5:O85,4,FALSE),"")</f>
        <v/>
      </c>
    </row>
    <row r="97" ht="20" customHeight="1">
      <c r="B97" s="27" t="inlineStr">
        <is>
          <t>1. Saisissez le nom de l'employe — le numero CHK-XXX se genere</t>
        </is>
      </c>
      <c r="L97">
        <f>IFERROR(VLOOKUP(C97,'11-Integration Employe'!C5:O85,3,FALSE),"")</f>
        <v/>
      </c>
      <c r="M97">
        <f>IFERROR(VLOOKUP(C97,'11-Integration Employe'!C5:O85,4,FALSE),"")</f>
        <v/>
      </c>
    </row>
    <row r="98" ht="20" customHeight="1">
      <c r="B98" s="27" t="inlineStr">
        <is>
          <t>2. Une ligne par etape d'integration — filtrez par employe ou categorie</t>
        </is>
      </c>
      <c r="L98">
        <f>IFERROR(VLOOKUP(C98,'11-Integration Employe'!C5:O85,3,FALSE),"")</f>
        <v/>
      </c>
      <c r="M98">
        <f>IFERROR(VLOOKUP(C98,'11-Integration Employe'!C5:O85,4,FALSE),"")</f>
        <v/>
      </c>
    </row>
    <row r="99">
      <c r="L99">
        <f>IFERROR(VLOOKUP(C99,'11-Integration Employe'!C5:O85,3,FALSE),"")</f>
        <v/>
      </c>
      <c r="M99">
        <f>IFERROR(VLOOKUP(C99,'11-Integration Employe'!C5:O85,4,FALSE),"")</f>
        <v/>
      </c>
    </row>
    <row r="100">
      <c r="L100">
        <f>IFERROR(VLOOKUP(C100,'11-Integration Employe'!C5:O85,3,FALSE),"")</f>
        <v/>
      </c>
      <c r="M100">
        <f>IFERROR(VLOOKUP(C100,'11-Integration Employe'!C5:O85,4,FALSE),"")</f>
        <v/>
      </c>
    </row>
  </sheetData>
  <autoFilter ref="B4:J88"/>
  <mergeCells count="9">
    <mergeCell ref="B91:F91"/>
    <mergeCell ref="B3:J3"/>
    <mergeCell ref="B98:J98"/>
    <mergeCell ref="B93:F93"/>
    <mergeCell ref="B92:F92"/>
    <mergeCell ref="B90:H90"/>
    <mergeCell ref="B96:J96"/>
    <mergeCell ref="B97:J97"/>
    <mergeCell ref="B2:J2"/>
  </mergeCells>
  <conditionalFormatting sqref="I5:I88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9:B88">
    <cfRule type="expression" priority="55" dxfId="3">
      <formula>AND($C9="",$C8&lt;&gt;"")</formula>
    </cfRule>
  </conditionalFormatting>
  <conditionalFormatting sqref="C9:C88">
    <cfRule type="expression" priority="56" dxfId="3">
      <formula>AND($C9="",$C8&lt;&gt;"")</formula>
    </cfRule>
  </conditionalFormatting>
  <conditionalFormatting sqref="D9:D88">
    <cfRule type="expression" priority="57" dxfId="3">
      <formula>AND($C9="",$C8&lt;&gt;"")</formula>
    </cfRule>
  </conditionalFormatting>
  <conditionalFormatting sqref="E9:E88">
    <cfRule type="expression" priority="58" dxfId="3">
      <formula>AND($C9="",$C8&lt;&gt;"")</formula>
    </cfRule>
  </conditionalFormatting>
  <conditionalFormatting sqref="F9:F88">
    <cfRule type="expression" priority="59" dxfId="3">
      <formula>AND($C9="",$C8&lt;&gt;"")</formula>
    </cfRule>
  </conditionalFormatting>
  <conditionalFormatting sqref="G9:G88">
    <cfRule type="expression" priority="60" dxfId="3">
      <formula>AND($C9="",$C8&lt;&gt;"")</formula>
    </cfRule>
  </conditionalFormatting>
  <conditionalFormatting sqref="H9:H88">
    <cfRule type="expression" priority="61" dxfId="3">
      <formula>AND($C9="",$C8&lt;&gt;"")</formula>
    </cfRule>
  </conditionalFormatting>
  <conditionalFormatting sqref="I9:I88">
    <cfRule type="expression" priority="62" dxfId="3">
      <formula>AND($C9="",$C8&lt;&gt;"")</formula>
    </cfRule>
  </conditionalFormatting>
  <conditionalFormatting sqref="J9:J88">
    <cfRule type="expression" priority="63" dxfId="3">
      <formula>AND($C9="",$C8&lt;&gt;"")</formula>
    </cfRule>
  </conditionalFormatting>
  <dataValidations count="2">
    <dataValidation sqref="E5:E88" showDropDown="0" showInputMessage="0" showErrorMessage="0" allowBlank="1" errorTitle="Erreur" error="Valeur invalide" promptTitle="Liste" prompt="Choisir dans la liste" type="list">
      <formula1>'_Lists'!$AD$2:$AD$9</formula1>
    </dataValidation>
    <dataValidation sqref="I5:I88" showDropDown="0" showInputMessage="0" showErrorMessage="0" allowBlank="1" errorTitle="Erreur" error="Valeur invalide" promptTitle="Liste" prompt="Choisir dans la liste" type="list">
      <formula1>'_Lists'!$AE$2:$AE$5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2:P9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20" customWidth="1" min="3" max="3"/>
    <col width="18" customWidth="1" min="4" max="4"/>
    <col width="18" customWidth="1" min="5" max="5"/>
    <col width="14" customWidth="1" min="6" max="6"/>
    <col width="14" customWidth="1" min="7" max="7"/>
    <col width="14" customWidth="1" min="8" max="8"/>
    <col width="12" customWidth="1" min="9" max="9"/>
    <col width="20" customWidth="1" min="10" max="10"/>
    <col width="28" customWidth="1" min="11" max="11"/>
    <col width="16" customWidth="1" min="12" max="12"/>
    <col width="14" customWidth="1" min="13" max="13"/>
    <col width="18" customWidth="1" min="14" max="14"/>
    <col width="14" customWidth="1" min="15" max="15"/>
    <col width="28" customWidth="1" min="16" max="16"/>
  </cols>
  <sheetData>
    <row r="1" ht="15" customHeight="1"/>
    <row r="2" ht="32" customHeight="1">
      <c r="B2" s="3" t="inlineStr">
        <is>
          <t>SUIVI DE LA PERIODE D'ESSAI</t>
        </is>
      </c>
    </row>
    <row r="3" ht="8" customHeight="1">
      <c r="B3" s="4" t="inlineStr">
        <is>
          <t>Evaluation et suivi des periodes d'essai</t>
        </is>
      </c>
    </row>
    <row r="4" ht="28" customHeight="1">
      <c r="B4" s="5" t="inlineStr">
        <is>
          <t>N°</t>
        </is>
      </c>
      <c r="C4" s="5" t="inlineStr">
        <is>
          <t>Employe</t>
        </is>
      </c>
      <c r="D4" s="5" t="inlineStr">
        <is>
          <t>Poste</t>
        </is>
      </c>
      <c r="E4" s="5" t="inlineStr">
        <is>
          <t>Departement</t>
        </is>
      </c>
      <c r="F4" s="5" t="inlineStr">
        <is>
          <t>Type Contrat</t>
        </is>
      </c>
      <c r="G4" s="5" t="inlineStr">
        <is>
          <t>Date Debut Essai</t>
        </is>
      </c>
      <c r="H4" s="5" t="inlineStr">
        <is>
          <t>Date Fin Essai</t>
        </is>
      </c>
      <c r="I4" s="5" t="inlineStr">
        <is>
          <t>Duree (jours)</t>
        </is>
      </c>
      <c r="J4" s="5" t="inlineStr">
        <is>
          <t>Evaluateur</t>
        </is>
      </c>
      <c r="K4" s="5" t="inlineStr">
        <is>
          <t>Objectifs Fixes</t>
        </is>
      </c>
      <c r="L4" s="5" t="inlineStr">
        <is>
          <t>Score Mi-parcours (/20)</t>
        </is>
      </c>
      <c r="M4" s="5" t="inlineStr">
        <is>
          <t>Score Final (/20)</t>
        </is>
      </c>
      <c r="N4" s="5" t="inlineStr">
        <is>
          <t>Decision</t>
        </is>
      </c>
      <c r="O4" s="5" t="inlineStr">
        <is>
          <t>Date Decision</t>
        </is>
      </c>
      <c r="P4" t="inlineStr">
        <is>
          <t>Notes</t>
        </is>
      </c>
    </row>
    <row r="5" ht="22" customHeight="1">
      <c r="B5" s="6" t="inlineStr">
        <is>
          <t>ESS-001</t>
        </is>
      </c>
      <c r="C5" s="6" t="inlineStr">
        <is>
          <t>Nkoulou Amina</t>
        </is>
      </c>
      <c r="D5" s="6" t="inlineStr">
        <is>
          <t>Chef de projet digital</t>
        </is>
      </c>
      <c r="E5" s="6" t="inlineStr">
        <is>
          <t>Marketing &amp; Communication</t>
        </is>
      </c>
      <c r="F5" s="6" t="inlineStr">
        <is>
          <t>CDI</t>
        </is>
      </c>
      <c r="G5" s="35" t="n">
        <v>45731</v>
      </c>
      <c r="H5" s="35" t="n">
        <v>45822</v>
      </c>
      <c r="I5" s="8" t="n"/>
      <c r="J5" s="6" t="inlineStr">
        <is>
          <t>Nkoulou Patrice</t>
        </is>
      </c>
      <c r="K5" s="6" t="inlineStr">
        <is>
          <t>Lancer 2 campagnes digitales, former l'equipe</t>
        </is>
      </c>
      <c r="L5" s="8" t="n"/>
      <c r="M5" s="8" t="n"/>
      <c r="N5" s="6" t="inlineStr">
        <is>
          <t>En cours</t>
        </is>
      </c>
      <c r="O5" s="35" t="n"/>
      <c r="P5" t="inlineStr">
        <is>
          <t>Periode en cours</t>
        </is>
      </c>
    </row>
    <row r="6" ht="22" customHeight="1">
      <c r="B6" s="10" t="inlineStr">
        <is>
          <t>ESS-002</t>
        </is>
      </c>
      <c r="C6" s="10" t="inlineStr">
        <is>
          <t>Konate Aissatou</t>
        </is>
      </c>
      <c r="D6" s="10" t="inlineStr">
        <is>
          <t>Assistante RH</t>
        </is>
      </c>
      <c r="E6" s="10" t="inlineStr">
        <is>
          <t>Ressources Humaines</t>
        </is>
      </c>
      <c r="F6" s="10" t="inlineStr">
        <is>
          <t>CDD</t>
        </is>
      </c>
      <c r="G6" s="36" t="n">
        <v>45717</v>
      </c>
      <c r="H6" s="36" t="n">
        <v>45808</v>
      </c>
      <c r="I6" s="12" t="n"/>
      <c r="J6" s="10" t="inlineStr">
        <is>
          <t>Nganou Clarisse</t>
        </is>
      </c>
      <c r="K6" s="10" t="inlineStr">
        <is>
          <t>Maitrise paie, gestion admin du personnel</t>
        </is>
      </c>
      <c r="L6" s="12" t="n">
        <v>14</v>
      </c>
      <c r="M6" s="12" t="n"/>
      <c r="N6" s="10" t="inlineStr">
        <is>
          <t>En cours</t>
        </is>
      </c>
      <c r="O6" s="36" t="n"/>
      <c r="P6" t="inlineStr">
        <is>
          <t>Bonne evolution</t>
        </is>
      </c>
    </row>
    <row r="7" ht="22" customHeight="1">
      <c r="B7" s="25">
        <f>IF(C7="","","ESS-"&amp;TEXT(COUNTA($C$5:C7),"000"))</f>
        <v/>
      </c>
      <c r="C7" s="6" t="n"/>
      <c r="D7" s="6" t="n"/>
      <c r="E7" s="6" t="n"/>
      <c r="F7" s="6" t="n"/>
      <c r="G7" s="35" t="n"/>
      <c r="H7" s="35" t="n"/>
      <c r="I7" s="8" t="n"/>
      <c r="J7" s="6" t="n"/>
      <c r="K7" s="6" t="n"/>
      <c r="L7" s="8" t="n"/>
      <c r="M7" s="8" t="n"/>
      <c r="N7" s="6" t="n"/>
      <c r="O7" s="35" t="n"/>
    </row>
    <row r="8" ht="22" customHeight="1">
      <c r="B8" s="24">
        <f>IF(C8="","","ESS-"&amp;TEXT(COUNTA($C$5:C8),"000"))</f>
        <v/>
      </c>
      <c r="C8" s="10" t="n"/>
      <c r="D8" s="10" t="n"/>
      <c r="E8" s="10" t="n"/>
      <c r="F8" s="10" t="n"/>
      <c r="G8" s="36" t="n"/>
      <c r="H8" s="36" t="n"/>
      <c r="I8" s="12" t="n"/>
      <c r="J8" s="10" t="n"/>
      <c r="K8" s="10" t="n"/>
      <c r="L8" s="12" t="n"/>
      <c r="M8" s="12" t="n"/>
      <c r="N8" s="10" t="n"/>
      <c r="O8" s="36" t="n"/>
    </row>
    <row r="9" ht="22" customHeight="1">
      <c r="B9" s="25">
        <f>IF(C9="","","ESS-"&amp;TEXT(COUNTA($C$5:C9),"000"))</f>
        <v/>
      </c>
      <c r="C9" s="6" t="n"/>
      <c r="D9" s="6" t="n"/>
      <c r="E9" s="6" t="n"/>
      <c r="F9" s="6" t="n"/>
      <c r="G9" s="35" t="n"/>
      <c r="H9" s="35" t="n"/>
      <c r="I9" s="8" t="n"/>
      <c r="J9" s="6" t="n"/>
      <c r="K9" s="6" t="n"/>
      <c r="L9" s="8" t="n"/>
      <c r="M9" s="8" t="n"/>
      <c r="N9" s="6" t="n"/>
      <c r="O9" s="35" t="n"/>
    </row>
    <row r="10" ht="22" customHeight="1">
      <c r="B10" s="24">
        <f>IF(C10="","","ESS-"&amp;TEXT(COUNTA($C$5:C10),"000"))</f>
        <v/>
      </c>
      <c r="C10" s="10" t="n"/>
      <c r="D10" s="10" t="n"/>
      <c r="E10" s="10" t="n"/>
      <c r="F10" s="10" t="n"/>
      <c r="G10" s="36" t="n"/>
      <c r="H10" s="36" t="n"/>
      <c r="I10" s="12" t="n"/>
      <c r="J10" s="10" t="n"/>
      <c r="K10" s="10" t="n"/>
      <c r="L10" s="12" t="n"/>
      <c r="M10" s="12" t="n"/>
      <c r="N10" s="10" t="n"/>
      <c r="O10" s="36" t="n"/>
    </row>
    <row r="11" ht="22" customHeight="1">
      <c r="B11" s="25">
        <f>IF(C11="","","ESS-"&amp;TEXT(COUNTA($C$5:C11),"000"))</f>
        <v/>
      </c>
      <c r="C11" s="6" t="n"/>
      <c r="D11" s="6" t="n"/>
      <c r="E11" s="6" t="n"/>
      <c r="F11" s="6" t="n"/>
      <c r="G11" s="35" t="n"/>
      <c r="H11" s="35" t="n"/>
      <c r="I11" s="8" t="n"/>
      <c r="J11" s="6" t="n"/>
      <c r="K11" s="6" t="n"/>
      <c r="L11" s="8" t="n"/>
      <c r="M11" s="8" t="n"/>
      <c r="N11" s="6" t="n"/>
      <c r="O11" s="35" t="n"/>
    </row>
    <row r="12" ht="22" customHeight="1">
      <c r="B12" s="24">
        <f>IF(C12="","","ESS-"&amp;TEXT(COUNTA($C$5:C12),"000"))</f>
        <v/>
      </c>
      <c r="C12" s="10" t="n"/>
      <c r="D12" s="10" t="n"/>
      <c r="E12" s="10" t="n"/>
      <c r="F12" s="10" t="n"/>
      <c r="G12" s="36" t="n"/>
      <c r="H12" s="36" t="n"/>
      <c r="I12" s="12" t="n"/>
      <c r="J12" s="10" t="n"/>
      <c r="K12" s="10" t="n"/>
      <c r="L12" s="12" t="n"/>
      <c r="M12" s="12" t="n"/>
      <c r="N12" s="10" t="n"/>
      <c r="O12" s="36" t="n"/>
    </row>
    <row r="13" ht="22" customHeight="1">
      <c r="B13" s="25">
        <f>IF(C13="","","ESS-"&amp;TEXT(COUNTA($C$5:C13),"000"))</f>
        <v/>
      </c>
      <c r="C13" s="6" t="n"/>
      <c r="D13" s="6" t="n"/>
      <c r="E13" s="6" t="n"/>
      <c r="F13" s="6" t="n"/>
      <c r="G13" s="35" t="n"/>
      <c r="H13" s="35" t="n"/>
      <c r="I13" s="8" t="n"/>
      <c r="J13" s="6" t="n"/>
      <c r="K13" s="6" t="n"/>
      <c r="L13" s="8" t="n"/>
      <c r="M13" s="8" t="n"/>
      <c r="N13" s="6" t="n"/>
      <c r="O13" s="35" t="n"/>
    </row>
    <row r="14" ht="22" customHeight="1">
      <c r="B14" s="24">
        <f>IF(C14="","","ESS-"&amp;TEXT(COUNTA($C$5:C14),"000"))</f>
        <v/>
      </c>
      <c r="C14" s="10" t="n"/>
      <c r="D14" s="10" t="n"/>
      <c r="E14" s="10" t="n"/>
      <c r="F14" s="10" t="n"/>
      <c r="G14" s="36" t="n"/>
      <c r="H14" s="36" t="n"/>
      <c r="I14" s="12" t="n"/>
      <c r="J14" s="10" t="n"/>
      <c r="K14" s="10" t="n"/>
      <c r="L14" s="12" t="n"/>
      <c r="M14" s="12" t="n"/>
      <c r="N14" s="10" t="n"/>
      <c r="O14" s="36" t="n"/>
    </row>
    <row r="15" ht="22" customHeight="1">
      <c r="B15" s="25">
        <f>IF(C15="","","ESS-"&amp;TEXT(COUNTA($C$5:C15),"000"))</f>
        <v/>
      </c>
      <c r="C15" s="6" t="n"/>
      <c r="D15" s="6" t="n"/>
      <c r="E15" s="6" t="n"/>
      <c r="F15" s="6" t="n"/>
      <c r="G15" s="35" t="n"/>
      <c r="H15" s="35" t="n"/>
      <c r="I15" s="8" t="n"/>
      <c r="J15" s="6" t="n"/>
      <c r="K15" s="6" t="n"/>
      <c r="L15" s="8" t="n"/>
      <c r="M15" s="8" t="n"/>
      <c r="N15" s="6" t="n"/>
      <c r="O15" s="35" t="n"/>
    </row>
    <row r="16" ht="22" customHeight="1">
      <c r="B16" s="24">
        <f>IF(C16="","","ESS-"&amp;TEXT(COUNTA($C$5:C16),"000"))</f>
        <v/>
      </c>
      <c r="C16" s="10" t="n"/>
      <c r="D16" s="10" t="n"/>
      <c r="E16" s="10" t="n"/>
      <c r="F16" s="10" t="n"/>
      <c r="G16" s="36" t="n"/>
      <c r="H16" s="36" t="n"/>
      <c r="I16" s="12" t="n"/>
      <c r="J16" s="10" t="n"/>
      <c r="K16" s="10" t="n"/>
      <c r="L16" s="12" t="n"/>
      <c r="M16" s="12" t="n"/>
      <c r="N16" s="10" t="n"/>
      <c r="O16" s="36" t="n"/>
    </row>
    <row r="17" ht="22" customHeight="1">
      <c r="B17" s="25">
        <f>IF(C17="","","ESS-"&amp;TEXT(COUNTA($C$5:C17),"000"))</f>
        <v/>
      </c>
      <c r="C17" s="6" t="n"/>
      <c r="D17" s="6" t="n"/>
      <c r="E17" s="6" t="n"/>
      <c r="F17" s="6" t="n"/>
      <c r="G17" s="35" t="n"/>
      <c r="H17" s="35" t="n"/>
      <c r="I17" s="8" t="n"/>
      <c r="J17" s="6" t="n"/>
      <c r="K17" s="6" t="n"/>
      <c r="L17" s="8" t="n"/>
      <c r="M17" s="8" t="n"/>
      <c r="N17" s="6" t="n"/>
      <c r="O17" s="35" t="n"/>
    </row>
    <row r="18" ht="22" customHeight="1">
      <c r="B18" s="24">
        <f>IF(C18="","","ESS-"&amp;TEXT(COUNTA($C$5:C18),"000"))</f>
        <v/>
      </c>
      <c r="C18" s="10" t="n"/>
      <c r="D18" s="10" t="n"/>
      <c r="E18" s="10" t="n"/>
      <c r="F18" s="10" t="n"/>
      <c r="G18" s="36" t="n"/>
      <c r="H18" s="36" t="n"/>
      <c r="I18" s="12" t="n"/>
      <c r="J18" s="10" t="n"/>
      <c r="K18" s="10" t="n"/>
      <c r="L18" s="12" t="n"/>
      <c r="M18" s="12" t="n"/>
      <c r="N18" s="10" t="n"/>
      <c r="O18" s="36" t="n"/>
    </row>
    <row r="19" ht="22" customHeight="1">
      <c r="B19" s="25">
        <f>IF(C19="","","ESS-"&amp;TEXT(COUNTA($C$5:C19),"000"))</f>
        <v/>
      </c>
      <c r="C19" s="6" t="n"/>
      <c r="D19" s="6" t="n"/>
      <c r="E19" s="6" t="n"/>
      <c r="F19" s="6" t="n"/>
      <c r="G19" s="35" t="n"/>
      <c r="H19" s="35" t="n"/>
      <c r="I19" s="8" t="n"/>
      <c r="J19" s="6" t="n"/>
      <c r="K19" s="6" t="n"/>
      <c r="L19" s="8" t="n"/>
      <c r="M19" s="8" t="n"/>
      <c r="N19" s="6" t="n"/>
      <c r="O19" s="35" t="n"/>
    </row>
    <row r="20" ht="22" customHeight="1">
      <c r="B20" s="24">
        <f>IF(C20="","","ESS-"&amp;TEXT(COUNTA($C$5:C20),"000"))</f>
        <v/>
      </c>
      <c r="C20" s="10" t="n"/>
      <c r="D20" s="10" t="n"/>
      <c r="E20" s="10" t="n"/>
      <c r="F20" s="10" t="n"/>
      <c r="G20" s="36" t="n"/>
      <c r="H20" s="36" t="n"/>
      <c r="I20" s="12" t="n"/>
      <c r="J20" s="10" t="n"/>
      <c r="K20" s="10" t="n"/>
      <c r="L20" s="12" t="n"/>
      <c r="M20" s="12" t="n"/>
      <c r="N20" s="10" t="n"/>
      <c r="O20" s="36" t="n"/>
    </row>
    <row r="21" ht="22" customHeight="1">
      <c r="B21" s="25">
        <f>IF(C21="","","ESS-"&amp;TEXT(COUNTA($C$5:C21),"000"))</f>
        <v/>
      </c>
      <c r="C21" s="6" t="n"/>
      <c r="D21" s="6" t="n"/>
      <c r="E21" s="6" t="n"/>
      <c r="F21" s="6" t="n"/>
      <c r="G21" s="35" t="n"/>
      <c r="H21" s="35" t="n"/>
      <c r="I21" s="8" t="n"/>
      <c r="J21" s="6" t="n"/>
      <c r="K21" s="6" t="n"/>
      <c r="L21" s="8" t="n"/>
      <c r="M21" s="8" t="n"/>
      <c r="N21" s="6" t="n"/>
      <c r="O21" s="35" t="n"/>
    </row>
    <row r="22" ht="22" customHeight="1">
      <c r="B22" s="24">
        <f>IF(C22="","","ESS-"&amp;TEXT(COUNTA($C$5:C22),"000"))</f>
        <v/>
      </c>
      <c r="C22" s="10" t="n"/>
      <c r="D22" s="10" t="n"/>
      <c r="E22" s="10" t="n"/>
      <c r="F22" s="10" t="n"/>
      <c r="G22" s="36" t="n"/>
      <c r="H22" s="36" t="n"/>
      <c r="I22" s="12" t="n"/>
      <c r="J22" s="10" t="n"/>
      <c r="K22" s="10" t="n"/>
      <c r="L22" s="12" t="n"/>
      <c r="M22" s="12" t="n"/>
      <c r="N22" s="10" t="n"/>
      <c r="O22" s="36" t="n"/>
    </row>
    <row r="23" ht="22" customHeight="1">
      <c r="B23" s="25">
        <f>IF(C23="","","ESS-"&amp;TEXT(COUNTA($C$5:C23),"000"))</f>
        <v/>
      </c>
      <c r="C23" s="6" t="n"/>
      <c r="D23" s="6" t="n"/>
      <c r="E23" s="6" t="n"/>
      <c r="F23" s="6" t="n"/>
      <c r="G23" s="35" t="n"/>
      <c r="H23" s="35" t="n"/>
      <c r="I23" s="8" t="n"/>
      <c r="J23" s="6" t="n"/>
      <c r="K23" s="6" t="n"/>
      <c r="L23" s="8" t="n"/>
      <c r="M23" s="8" t="n"/>
      <c r="N23" s="6" t="n"/>
      <c r="O23" s="35" t="n"/>
    </row>
    <row r="24" ht="22" customHeight="1">
      <c r="B24" s="24">
        <f>IF(C24="","","ESS-"&amp;TEXT(COUNTA($C$5:C24),"000"))</f>
        <v/>
      </c>
      <c r="C24" s="10" t="n"/>
      <c r="D24" s="10" t="n"/>
      <c r="E24" s="10" t="n"/>
      <c r="F24" s="10" t="n"/>
      <c r="G24" s="36" t="n"/>
      <c r="H24" s="36" t="n"/>
      <c r="I24" s="12" t="n"/>
      <c r="J24" s="10" t="n"/>
      <c r="K24" s="10" t="n"/>
      <c r="L24" s="12" t="n"/>
      <c r="M24" s="12" t="n"/>
      <c r="N24" s="10" t="n"/>
      <c r="O24" s="36" t="n"/>
    </row>
    <row r="25" ht="22" customHeight="1">
      <c r="B25" s="25">
        <f>IF(C25="","","ESS-"&amp;TEXT(COUNTA($C$5:C25),"000"))</f>
        <v/>
      </c>
      <c r="C25" s="6" t="n"/>
      <c r="D25" s="6" t="n"/>
      <c r="E25" s="6" t="n"/>
      <c r="F25" s="6" t="n"/>
      <c r="G25" s="35" t="n"/>
      <c r="H25" s="35" t="n"/>
      <c r="I25" s="8" t="n"/>
      <c r="J25" s="6" t="n"/>
      <c r="K25" s="6" t="n"/>
      <c r="L25" s="8" t="n"/>
      <c r="M25" s="8" t="n"/>
      <c r="N25" s="6" t="n"/>
      <c r="O25" s="35" t="n"/>
    </row>
    <row r="26" ht="22" customHeight="1">
      <c r="B26" s="24">
        <f>IF(C26="","","ESS-"&amp;TEXT(COUNTA($C$5:C26),"000"))</f>
        <v/>
      </c>
      <c r="C26" s="10" t="n"/>
      <c r="D26" s="10" t="n"/>
      <c r="E26" s="10" t="n"/>
      <c r="F26" s="10" t="n"/>
      <c r="G26" s="36" t="n"/>
      <c r="H26" s="36" t="n"/>
      <c r="I26" s="12" t="n"/>
      <c r="J26" s="10" t="n"/>
      <c r="K26" s="10" t="n"/>
      <c r="L26" s="12" t="n"/>
      <c r="M26" s="12" t="n"/>
      <c r="N26" s="10" t="n"/>
      <c r="O26" s="36" t="n"/>
    </row>
    <row r="27" ht="22" customHeight="1">
      <c r="B27" s="25">
        <f>IF(C27="","","ESS-"&amp;TEXT(COUNTA($C$5:C27),"000"))</f>
        <v/>
      </c>
      <c r="C27" s="6" t="n"/>
      <c r="D27" s="6" t="n"/>
      <c r="E27" s="6" t="n"/>
      <c r="F27" s="6" t="n"/>
      <c r="G27" s="35" t="n"/>
      <c r="H27" s="35" t="n"/>
      <c r="I27" s="8" t="n"/>
      <c r="J27" s="6" t="n"/>
      <c r="K27" s="6" t="n"/>
      <c r="L27" s="8" t="n"/>
      <c r="M27" s="8" t="n"/>
      <c r="N27" s="6" t="n"/>
      <c r="O27" s="35" t="n"/>
    </row>
    <row r="28" ht="22" customHeight="1">
      <c r="B28" s="24">
        <f>IF(C28="","","ESS-"&amp;TEXT(COUNTA($C$5:C28),"000"))</f>
        <v/>
      </c>
      <c r="C28" s="10" t="n"/>
      <c r="D28" s="10" t="n"/>
      <c r="E28" s="10" t="n"/>
      <c r="F28" s="10" t="n"/>
      <c r="G28" s="36" t="n"/>
      <c r="H28" s="36" t="n"/>
      <c r="I28" s="12" t="n"/>
      <c r="J28" s="10" t="n"/>
      <c r="K28" s="10" t="n"/>
      <c r="L28" s="12" t="n"/>
      <c r="M28" s="12" t="n"/>
      <c r="N28" s="10" t="n"/>
      <c r="O28" s="36" t="n"/>
    </row>
    <row r="29" ht="22" customHeight="1">
      <c r="B29" s="25">
        <f>IF(C29="","","ESS-"&amp;TEXT(COUNTA($C$5:C29),"000"))</f>
        <v/>
      </c>
      <c r="C29" s="6" t="n"/>
      <c r="D29" s="6" t="n"/>
      <c r="E29" s="6" t="n"/>
      <c r="F29" s="6" t="n"/>
      <c r="G29" s="35" t="n"/>
      <c r="H29" s="35" t="n"/>
      <c r="I29" s="8" t="n"/>
      <c r="J29" s="6" t="n"/>
      <c r="K29" s="6" t="n"/>
      <c r="L29" s="8" t="n"/>
      <c r="M29" s="8" t="n"/>
      <c r="N29" s="6" t="n"/>
      <c r="O29" s="35" t="n"/>
    </row>
    <row r="30" ht="22" customHeight="1">
      <c r="B30" s="24">
        <f>IF(C30="","","ESS-"&amp;TEXT(COUNTA($C$5:C30),"000"))</f>
        <v/>
      </c>
      <c r="C30" s="10" t="n"/>
      <c r="D30" s="10" t="n"/>
      <c r="E30" s="10" t="n"/>
      <c r="F30" s="10" t="n"/>
      <c r="G30" s="36" t="n"/>
      <c r="H30" s="36" t="n"/>
      <c r="I30" s="12" t="n"/>
      <c r="J30" s="10" t="n"/>
      <c r="K30" s="10" t="n"/>
      <c r="L30" s="12" t="n"/>
      <c r="M30" s="12" t="n"/>
      <c r="N30" s="10" t="n"/>
      <c r="O30" s="36" t="n"/>
    </row>
    <row r="31" ht="22" customHeight="1">
      <c r="B31" s="25">
        <f>IF(C31="","","ESS-"&amp;TEXT(COUNTA($C$5:C31),"000"))</f>
        <v/>
      </c>
      <c r="C31" s="6" t="n"/>
      <c r="D31" s="6" t="n"/>
      <c r="E31" s="6" t="n"/>
      <c r="F31" s="6" t="n"/>
      <c r="G31" s="35" t="n"/>
      <c r="H31" s="35" t="n"/>
      <c r="I31" s="8" t="n"/>
      <c r="J31" s="6" t="n"/>
      <c r="K31" s="6" t="n"/>
      <c r="L31" s="8" t="n"/>
      <c r="M31" s="8" t="n"/>
      <c r="N31" s="6" t="n"/>
      <c r="O31" s="35" t="n"/>
    </row>
    <row r="32" ht="22" customHeight="1">
      <c r="B32" s="24">
        <f>IF(C32="","","ESS-"&amp;TEXT(COUNTA($C$5:C32),"000"))</f>
        <v/>
      </c>
      <c r="C32" s="10" t="n"/>
      <c r="D32" s="10" t="n"/>
      <c r="E32" s="10" t="n"/>
      <c r="F32" s="10" t="n"/>
      <c r="G32" s="36" t="n"/>
      <c r="H32" s="36" t="n"/>
      <c r="I32" s="12" t="n"/>
      <c r="J32" s="10" t="n"/>
      <c r="K32" s="10" t="n"/>
      <c r="L32" s="12" t="n"/>
      <c r="M32" s="12" t="n"/>
      <c r="N32" s="10" t="n"/>
      <c r="O32" s="36" t="n"/>
    </row>
    <row r="33" ht="22" customHeight="1">
      <c r="B33" s="25">
        <f>IF(C33="","","ESS-"&amp;TEXT(COUNTA($C$5:C33),"000"))</f>
        <v/>
      </c>
      <c r="C33" s="6" t="n"/>
      <c r="D33" s="6" t="n"/>
      <c r="E33" s="6" t="n"/>
      <c r="F33" s="6" t="n"/>
      <c r="G33" s="35" t="n"/>
      <c r="H33" s="35" t="n"/>
      <c r="I33" s="8" t="n"/>
      <c r="J33" s="6" t="n"/>
      <c r="K33" s="6" t="n"/>
      <c r="L33" s="8" t="n"/>
      <c r="M33" s="8" t="n"/>
      <c r="N33" s="6" t="n"/>
      <c r="O33" s="35" t="n"/>
    </row>
    <row r="34" ht="22" customHeight="1">
      <c r="B34" s="24">
        <f>IF(C34="","","ESS-"&amp;TEXT(COUNTA($C$5:C34),"000"))</f>
        <v/>
      </c>
      <c r="C34" s="10" t="n"/>
      <c r="D34" s="10" t="n"/>
      <c r="E34" s="10" t="n"/>
      <c r="F34" s="10" t="n"/>
      <c r="G34" s="36" t="n"/>
      <c r="H34" s="36" t="n"/>
      <c r="I34" s="12" t="n"/>
      <c r="J34" s="10" t="n"/>
      <c r="K34" s="10" t="n"/>
      <c r="L34" s="12" t="n"/>
      <c r="M34" s="12" t="n"/>
      <c r="N34" s="10" t="n"/>
      <c r="O34" s="36" t="n"/>
    </row>
    <row r="35" ht="22" customHeight="1">
      <c r="B35" s="25">
        <f>IF(C35="","","ESS-"&amp;TEXT(COUNTA($C$5:C35),"000"))</f>
        <v/>
      </c>
      <c r="C35" s="6" t="n"/>
      <c r="D35" s="6" t="n"/>
      <c r="E35" s="6" t="n"/>
      <c r="F35" s="6" t="n"/>
      <c r="G35" s="35" t="n"/>
      <c r="H35" s="35" t="n"/>
      <c r="I35" s="8" t="n"/>
      <c r="J35" s="6" t="n"/>
      <c r="K35" s="6" t="n"/>
      <c r="L35" s="8" t="n"/>
      <c r="M35" s="8" t="n"/>
      <c r="N35" s="6" t="n"/>
      <c r="O35" s="35" t="n"/>
    </row>
    <row r="36" ht="22" customHeight="1">
      <c r="B36" s="24">
        <f>IF(C36="","","ESS-"&amp;TEXT(COUNTA($C$5:C36),"000"))</f>
        <v/>
      </c>
      <c r="C36" s="10" t="n"/>
      <c r="D36" s="10" t="n"/>
      <c r="E36" s="10" t="n"/>
      <c r="F36" s="10" t="n"/>
      <c r="G36" s="36" t="n"/>
      <c r="H36" s="36" t="n"/>
      <c r="I36" s="12" t="n"/>
      <c r="J36" s="10" t="n"/>
      <c r="K36" s="10" t="n"/>
      <c r="L36" s="12" t="n"/>
      <c r="M36" s="12" t="n"/>
      <c r="N36" s="10" t="n"/>
      <c r="O36" s="36" t="n"/>
    </row>
    <row r="37" ht="22" customHeight="1">
      <c r="B37" s="25">
        <f>IF(C37="","","ESS-"&amp;TEXT(COUNTA($C$5:C37),"000"))</f>
        <v/>
      </c>
      <c r="C37" s="6" t="n"/>
      <c r="D37" s="6" t="n"/>
      <c r="E37" s="6" t="n"/>
      <c r="F37" s="6" t="n"/>
      <c r="G37" s="35" t="n"/>
      <c r="H37" s="35" t="n"/>
      <c r="I37" s="8" t="n"/>
      <c r="J37" s="6" t="n"/>
      <c r="K37" s="6" t="n"/>
      <c r="L37" s="8" t="n"/>
      <c r="M37" s="8" t="n"/>
      <c r="N37" s="6" t="n"/>
      <c r="O37" s="35" t="n"/>
    </row>
    <row r="38" ht="22" customHeight="1">
      <c r="B38" s="24">
        <f>IF(C38="","","ESS-"&amp;TEXT(COUNTA($C$5:C38),"000"))</f>
        <v/>
      </c>
      <c r="C38" s="10" t="n"/>
      <c r="D38" s="10" t="n"/>
      <c r="E38" s="10" t="n"/>
      <c r="F38" s="10" t="n"/>
      <c r="G38" s="36" t="n"/>
      <c r="H38" s="36" t="n"/>
      <c r="I38" s="12" t="n"/>
      <c r="J38" s="10" t="n"/>
      <c r="K38" s="10" t="n"/>
      <c r="L38" s="12" t="n"/>
      <c r="M38" s="12" t="n"/>
      <c r="N38" s="10" t="n"/>
      <c r="O38" s="36" t="n"/>
    </row>
    <row r="39" ht="22" customHeight="1">
      <c r="B39" s="25">
        <f>IF(C39="","","ESS-"&amp;TEXT(COUNTA($C$5:C39),"000"))</f>
        <v/>
      </c>
      <c r="C39" s="6" t="n"/>
      <c r="D39" s="6" t="n"/>
      <c r="E39" s="6" t="n"/>
      <c r="F39" s="6" t="n"/>
      <c r="G39" s="35" t="n"/>
      <c r="H39" s="35" t="n"/>
      <c r="I39" s="8" t="n"/>
      <c r="J39" s="6" t="n"/>
      <c r="K39" s="6" t="n"/>
      <c r="L39" s="8" t="n"/>
      <c r="M39" s="8" t="n"/>
      <c r="N39" s="6" t="n"/>
      <c r="O39" s="35" t="n"/>
    </row>
    <row r="40" ht="22" customHeight="1">
      <c r="B40" s="24">
        <f>IF(C40="","","ESS-"&amp;TEXT(COUNTA($C$5:C40),"000"))</f>
        <v/>
      </c>
      <c r="C40" s="10" t="n"/>
      <c r="D40" s="10" t="n"/>
      <c r="E40" s="10" t="n"/>
      <c r="F40" s="10" t="n"/>
      <c r="G40" s="36" t="n"/>
      <c r="H40" s="36" t="n"/>
      <c r="I40" s="12" t="n"/>
      <c r="J40" s="10" t="n"/>
      <c r="K40" s="10" t="n"/>
      <c r="L40" s="12" t="n"/>
      <c r="M40" s="12" t="n"/>
      <c r="N40" s="10" t="n"/>
      <c r="O40" s="36" t="n"/>
    </row>
    <row r="41" ht="22" customHeight="1">
      <c r="B41" s="25">
        <f>IF(C41="","","ESS-"&amp;TEXT(COUNTA($C$5:C41),"000"))</f>
        <v/>
      </c>
      <c r="C41" s="6" t="n"/>
      <c r="D41" s="6" t="n"/>
      <c r="E41" s="6" t="n"/>
      <c r="F41" s="6" t="n"/>
      <c r="G41" s="35" t="n"/>
      <c r="H41" s="35" t="n"/>
      <c r="I41" s="8" t="n"/>
      <c r="J41" s="6" t="n"/>
      <c r="K41" s="6" t="n"/>
      <c r="L41" s="8" t="n"/>
      <c r="M41" s="8" t="n"/>
      <c r="N41" s="6" t="n"/>
      <c r="O41" s="35" t="n"/>
    </row>
    <row r="42" ht="22" customHeight="1">
      <c r="B42" s="24">
        <f>IF(C42="","","ESS-"&amp;TEXT(COUNTA($C$5:C42),"000"))</f>
        <v/>
      </c>
      <c r="C42" s="10" t="n"/>
      <c r="D42" s="10" t="n"/>
      <c r="E42" s="10" t="n"/>
      <c r="F42" s="10" t="n"/>
      <c r="G42" s="36" t="n"/>
      <c r="H42" s="36" t="n"/>
      <c r="I42" s="12" t="n"/>
      <c r="J42" s="10" t="n"/>
      <c r="K42" s="10" t="n"/>
      <c r="L42" s="12" t="n"/>
      <c r="M42" s="12" t="n"/>
      <c r="N42" s="10" t="n"/>
      <c r="O42" s="36" t="n"/>
    </row>
    <row r="43" ht="22" customHeight="1">
      <c r="B43" s="25">
        <f>IF(C43="","","ESS-"&amp;TEXT(COUNTA($C$5:C43),"000"))</f>
        <v/>
      </c>
      <c r="C43" s="6" t="n"/>
      <c r="D43" s="6" t="n"/>
      <c r="E43" s="6" t="n"/>
      <c r="F43" s="6" t="n"/>
      <c r="G43" s="35" t="n"/>
      <c r="H43" s="35" t="n"/>
      <c r="I43" s="8" t="n"/>
      <c r="J43" s="6" t="n"/>
      <c r="K43" s="6" t="n"/>
      <c r="L43" s="8" t="n"/>
      <c r="M43" s="8" t="n"/>
      <c r="N43" s="6" t="n"/>
      <c r="O43" s="35" t="n"/>
    </row>
    <row r="44" ht="22" customHeight="1">
      <c r="B44" s="24">
        <f>IF(C44="","","ESS-"&amp;TEXT(COUNTA($C$5:C44),"000"))</f>
        <v/>
      </c>
      <c r="C44" s="10" t="n"/>
      <c r="D44" s="10" t="n"/>
      <c r="E44" s="10" t="n"/>
      <c r="F44" s="10" t="n"/>
      <c r="G44" s="36" t="n"/>
      <c r="H44" s="36" t="n"/>
      <c r="I44" s="12" t="n"/>
      <c r="J44" s="10" t="n"/>
      <c r="K44" s="10" t="n"/>
      <c r="L44" s="12" t="n"/>
      <c r="M44" s="12" t="n"/>
      <c r="N44" s="10" t="n"/>
      <c r="O44" s="36" t="n"/>
    </row>
    <row r="45" ht="22" customHeight="1">
      <c r="B45" s="25">
        <f>IF(C45="","","ESS-"&amp;TEXT(COUNTA($C$5:C45),"000"))</f>
        <v/>
      </c>
      <c r="C45" s="6" t="n"/>
      <c r="D45" s="6" t="n"/>
      <c r="E45" s="6" t="n"/>
      <c r="F45" s="6" t="n"/>
      <c r="G45" s="35" t="n"/>
      <c r="H45" s="35" t="n"/>
      <c r="I45" s="8" t="n"/>
      <c r="J45" s="6" t="n"/>
      <c r="K45" s="6" t="n"/>
      <c r="L45" s="8" t="n"/>
      <c r="M45" s="8" t="n"/>
      <c r="N45" s="6" t="n"/>
      <c r="O45" s="35" t="n"/>
    </row>
    <row r="46" ht="22" customHeight="1">
      <c r="B46" s="24">
        <f>IF(C46="","","ESS-"&amp;TEXT(COUNTA($C$5:C46),"000"))</f>
        <v/>
      </c>
      <c r="C46" s="10" t="n"/>
      <c r="D46" s="10" t="n"/>
      <c r="E46" s="10" t="n"/>
      <c r="F46" s="10" t="n"/>
      <c r="G46" s="36" t="n"/>
      <c r="H46" s="36" t="n"/>
      <c r="I46" s="12" t="n"/>
      <c r="J46" s="10" t="n"/>
      <c r="K46" s="10" t="n"/>
      <c r="L46" s="12" t="n"/>
      <c r="M46" s="12" t="n"/>
      <c r="N46" s="10" t="n"/>
      <c r="O46" s="36" t="n"/>
    </row>
    <row r="47" ht="22" customHeight="1">
      <c r="B47" s="25">
        <f>IF(C47="","","ESS-"&amp;TEXT(COUNTA($C$5:C47),"000"))</f>
        <v/>
      </c>
      <c r="C47" s="6" t="n"/>
      <c r="D47" s="6" t="n"/>
      <c r="E47" s="6" t="n"/>
      <c r="F47" s="6" t="n"/>
      <c r="G47" s="35" t="n"/>
      <c r="H47" s="35" t="n"/>
      <c r="I47" s="8" t="n"/>
      <c r="J47" s="6" t="n"/>
      <c r="K47" s="6" t="n"/>
      <c r="L47" s="8" t="n"/>
      <c r="M47" s="8" t="n"/>
      <c r="N47" s="6" t="n"/>
      <c r="O47" s="35" t="n"/>
    </row>
    <row r="48" ht="22" customHeight="1">
      <c r="B48" s="24">
        <f>IF(C48="","","ESS-"&amp;TEXT(COUNTA($C$5:C48),"000"))</f>
        <v/>
      </c>
      <c r="C48" s="10" t="n"/>
      <c r="D48" s="10" t="n"/>
      <c r="E48" s="10" t="n"/>
      <c r="F48" s="10" t="n"/>
      <c r="G48" s="36" t="n"/>
      <c r="H48" s="36" t="n"/>
      <c r="I48" s="12" t="n"/>
      <c r="J48" s="10" t="n"/>
      <c r="K48" s="10" t="n"/>
      <c r="L48" s="12" t="n"/>
      <c r="M48" s="12" t="n"/>
      <c r="N48" s="10" t="n"/>
      <c r="O48" s="36" t="n"/>
    </row>
    <row r="49" ht="22" customHeight="1">
      <c r="B49" s="25">
        <f>IF(C49="","","ESS-"&amp;TEXT(COUNTA($C$5:C49),"000"))</f>
        <v/>
      </c>
      <c r="C49" s="6" t="n"/>
      <c r="D49" s="6" t="n"/>
      <c r="E49" s="6" t="n"/>
      <c r="F49" s="6" t="n"/>
      <c r="G49" s="35" t="n"/>
      <c r="H49" s="35" t="n"/>
      <c r="I49" s="8" t="n"/>
      <c r="J49" s="6" t="n"/>
      <c r="K49" s="6" t="n"/>
      <c r="L49" s="8" t="n"/>
      <c r="M49" s="8" t="n"/>
      <c r="N49" s="6" t="n"/>
      <c r="O49" s="35" t="n"/>
    </row>
    <row r="50" ht="22" customHeight="1">
      <c r="B50" s="24">
        <f>IF(C50="","","ESS-"&amp;TEXT(COUNTA($C$5:C50),"000"))</f>
        <v/>
      </c>
      <c r="C50" s="10" t="n"/>
      <c r="D50" s="10" t="n"/>
      <c r="E50" s="10" t="n"/>
      <c r="F50" s="10" t="n"/>
      <c r="G50" s="36" t="n"/>
      <c r="H50" s="36" t="n"/>
      <c r="I50" s="12" t="n"/>
      <c r="J50" s="10" t="n"/>
      <c r="K50" s="10" t="n"/>
      <c r="L50" s="12" t="n"/>
      <c r="M50" s="12" t="n"/>
      <c r="N50" s="10" t="n"/>
      <c r="O50" s="36" t="n"/>
    </row>
    <row r="51" ht="22" customHeight="1">
      <c r="B51" s="25">
        <f>IF(C51="","","ESS-"&amp;TEXT(COUNTA($C$5:C51),"000"))</f>
        <v/>
      </c>
      <c r="C51" s="6" t="n"/>
      <c r="D51" s="6" t="n"/>
      <c r="E51" s="6" t="n"/>
      <c r="F51" s="6" t="n"/>
      <c r="G51" s="35" t="n"/>
      <c r="H51" s="35" t="n"/>
      <c r="I51" s="8" t="n"/>
      <c r="J51" s="6" t="n"/>
      <c r="K51" s="6" t="n"/>
      <c r="L51" s="8" t="n"/>
      <c r="M51" s="8" t="n"/>
      <c r="N51" s="6" t="n"/>
      <c r="O51" s="35" t="n"/>
    </row>
    <row r="52" ht="22" customHeight="1">
      <c r="B52" s="24">
        <f>IF(C52="","","ESS-"&amp;TEXT(COUNTA($C$5:C52),"000"))</f>
        <v/>
      </c>
      <c r="C52" s="10" t="n"/>
      <c r="D52" s="10" t="n"/>
      <c r="E52" s="10" t="n"/>
      <c r="F52" s="10" t="n"/>
      <c r="G52" s="36" t="n"/>
      <c r="H52" s="36" t="n"/>
      <c r="I52" s="12" t="n"/>
      <c r="J52" s="10" t="n"/>
      <c r="K52" s="10" t="n"/>
      <c r="L52" s="12" t="n"/>
      <c r="M52" s="12" t="n"/>
      <c r="N52" s="10" t="n"/>
      <c r="O52" s="36" t="n"/>
    </row>
    <row r="53" ht="22" customHeight="1">
      <c r="B53" s="25">
        <f>IF(C53="","","ESS-"&amp;TEXT(COUNTA($C$5:C53),"000"))</f>
        <v/>
      </c>
      <c r="C53" s="6" t="n"/>
      <c r="D53" s="6" t="n"/>
      <c r="E53" s="6" t="n"/>
      <c r="F53" s="6" t="n"/>
      <c r="G53" s="35" t="n"/>
      <c r="H53" s="35" t="n"/>
      <c r="I53" s="8" t="n"/>
      <c r="J53" s="6" t="n"/>
      <c r="K53" s="6" t="n"/>
      <c r="L53" s="8" t="n"/>
      <c r="M53" s="8" t="n"/>
      <c r="N53" s="6" t="n"/>
      <c r="O53" s="35" t="n"/>
    </row>
    <row r="54" ht="22" customHeight="1">
      <c r="B54" s="24">
        <f>IF(C54="","","ESS-"&amp;TEXT(COUNTA($C$5:C54),"000"))</f>
        <v/>
      </c>
      <c r="C54" s="10" t="n"/>
      <c r="D54" s="10" t="n"/>
      <c r="E54" s="10" t="n"/>
      <c r="F54" s="10" t="n"/>
      <c r="G54" s="36" t="n"/>
      <c r="H54" s="36" t="n"/>
      <c r="I54" s="12" t="n"/>
      <c r="J54" s="10" t="n"/>
      <c r="K54" s="10" t="n"/>
      <c r="L54" s="12" t="n"/>
      <c r="M54" s="12" t="n"/>
      <c r="N54" s="10" t="n"/>
      <c r="O54" s="36" t="n"/>
    </row>
    <row r="55" ht="22" customHeight="1">
      <c r="B55" s="25">
        <f>IF(C55="","","ESS-"&amp;TEXT(COUNTA($C$5:C55),"000"))</f>
        <v/>
      </c>
      <c r="C55" s="6" t="n"/>
      <c r="D55" s="6" t="n"/>
      <c r="E55" s="6" t="n"/>
      <c r="F55" s="6" t="n"/>
      <c r="G55" s="35" t="n"/>
      <c r="H55" s="35" t="n"/>
      <c r="I55" s="8" t="n"/>
      <c r="J55" s="6" t="n"/>
      <c r="K55" s="6" t="n"/>
      <c r="L55" s="8" t="n"/>
      <c r="M55" s="8" t="n"/>
      <c r="N55" s="6" t="n"/>
      <c r="O55" s="35" t="n"/>
    </row>
    <row r="56" ht="22" customHeight="1">
      <c r="B56" s="24">
        <f>IF(C56="","","ESS-"&amp;TEXT(COUNTA($C$5:C56),"000"))</f>
        <v/>
      </c>
      <c r="C56" s="10" t="n"/>
      <c r="D56" s="10" t="n"/>
      <c r="E56" s="10" t="n"/>
      <c r="F56" s="10" t="n"/>
      <c r="G56" s="36" t="n"/>
      <c r="H56" s="36" t="n"/>
      <c r="I56" s="12" t="n"/>
      <c r="J56" s="10" t="n"/>
      <c r="K56" s="10" t="n"/>
      <c r="L56" s="12" t="n"/>
      <c r="M56" s="12" t="n"/>
      <c r="N56" s="10" t="n"/>
      <c r="O56" s="36" t="n"/>
    </row>
    <row r="57" ht="22" customHeight="1">
      <c r="B57" s="25">
        <f>IF(C57="","","ESS-"&amp;TEXT(COUNTA($C$5:C57),"000"))</f>
        <v/>
      </c>
      <c r="C57" s="6" t="n"/>
      <c r="D57" s="6" t="n"/>
      <c r="E57" s="6" t="n"/>
      <c r="F57" s="6" t="n"/>
      <c r="G57" s="35" t="n"/>
      <c r="H57" s="35" t="n"/>
      <c r="I57" s="8" t="n"/>
      <c r="J57" s="6" t="n"/>
      <c r="K57" s="6" t="n"/>
      <c r="L57" s="8" t="n"/>
      <c r="M57" s="8" t="n"/>
      <c r="N57" s="6" t="n"/>
      <c r="O57" s="35" t="n"/>
    </row>
    <row r="58" ht="22" customHeight="1">
      <c r="B58" s="24">
        <f>IF(C58="","","ESS-"&amp;TEXT(COUNTA($C$5:C58),"000"))</f>
        <v/>
      </c>
      <c r="C58" s="10" t="n"/>
      <c r="D58" s="10" t="n"/>
      <c r="E58" s="10" t="n"/>
      <c r="F58" s="10" t="n"/>
      <c r="G58" s="36" t="n"/>
      <c r="H58" s="36" t="n"/>
      <c r="I58" s="12" t="n"/>
      <c r="J58" s="10" t="n"/>
      <c r="K58" s="10" t="n"/>
      <c r="L58" s="12" t="n"/>
      <c r="M58" s="12" t="n"/>
      <c r="N58" s="10" t="n"/>
      <c r="O58" s="36" t="n"/>
    </row>
    <row r="59" ht="22" customHeight="1">
      <c r="B59" s="25">
        <f>IF(C59="","","ESS-"&amp;TEXT(COUNTA($C$5:C59),"000"))</f>
        <v/>
      </c>
      <c r="C59" s="6" t="n"/>
      <c r="D59" s="6" t="n"/>
      <c r="E59" s="6" t="n"/>
      <c r="F59" s="6" t="n"/>
      <c r="G59" s="35" t="n"/>
      <c r="H59" s="35" t="n"/>
      <c r="I59" s="8" t="n"/>
      <c r="J59" s="6" t="n"/>
      <c r="K59" s="6" t="n"/>
      <c r="L59" s="8" t="n"/>
      <c r="M59" s="8" t="n"/>
      <c r="N59" s="6" t="n"/>
      <c r="O59" s="35" t="n"/>
    </row>
    <row r="60" ht="22" customHeight="1">
      <c r="B60" s="24">
        <f>IF(C60="","","ESS-"&amp;TEXT(COUNTA($C$5:C60),"000"))</f>
        <v/>
      </c>
      <c r="C60" s="10" t="n"/>
      <c r="D60" s="10" t="n"/>
      <c r="E60" s="10" t="n"/>
      <c r="F60" s="10" t="n"/>
      <c r="G60" s="36" t="n"/>
      <c r="H60" s="36" t="n"/>
      <c r="I60" s="12" t="n"/>
      <c r="J60" s="10" t="n"/>
      <c r="K60" s="10" t="n"/>
      <c r="L60" s="12" t="n"/>
      <c r="M60" s="12" t="n"/>
      <c r="N60" s="10" t="n"/>
      <c r="O60" s="36" t="n"/>
    </row>
    <row r="61" ht="22" customHeight="1">
      <c r="B61" s="25">
        <f>IF(C61="","","ESS-"&amp;TEXT(COUNTA($C$5:C61),"000"))</f>
        <v/>
      </c>
      <c r="C61" s="6" t="n"/>
      <c r="D61" s="6" t="n"/>
      <c r="E61" s="6" t="n"/>
      <c r="F61" s="6" t="n"/>
      <c r="G61" s="35" t="n"/>
      <c r="H61" s="35" t="n"/>
      <c r="I61" s="8" t="n"/>
      <c r="J61" s="6" t="n"/>
      <c r="K61" s="6" t="n"/>
      <c r="L61" s="8" t="n"/>
      <c r="M61" s="8" t="n"/>
      <c r="N61" s="6" t="n"/>
      <c r="O61" s="35" t="n"/>
    </row>
    <row r="62" ht="22" customHeight="1">
      <c r="B62" s="24">
        <f>IF(C62="","","ESS-"&amp;TEXT(COUNTA($C$5:C62),"000"))</f>
        <v/>
      </c>
      <c r="C62" s="10" t="n"/>
      <c r="D62" s="10" t="n"/>
      <c r="E62" s="10" t="n"/>
      <c r="F62" s="10" t="n"/>
      <c r="G62" s="36" t="n"/>
      <c r="H62" s="36" t="n"/>
      <c r="I62" s="12" t="n"/>
      <c r="J62" s="10" t="n"/>
      <c r="K62" s="10" t="n"/>
      <c r="L62" s="12" t="n"/>
      <c r="M62" s="12" t="n"/>
      <c r="N62" s="10" t="n"/>
      <c r="O62" s="36" t="n"/>
    </row>
    <row r="63" ht="22" customHeight="1">
      <c r="B63" s="25">
        <f>IF(C63="","","ESS-"&amp;TEXT(COUNTA($C$5:C63),"000"))</f>
        <v/>
      </c>
      <c r="C63" s="6" t="n"/>
      <c r="D63" s="6" t="n"/>
      <c r="E63" s="6" t="n"/>
      <c r="F63" s="6" t="n"/>
      <c r="G63" s="35" t="n"/>
      <c r="H63" s="35" t="n"/>
      <c r="I63" s="8" t="n"/>
      <c r="J63" s="6" t="n"/>
      <c r="K63" s="6" t="n"/>
      <c r="L63" s="8" t="n"/>
      <c r="M63" s="8" t="n"/>
      <c r="N63" s="6" t="n"/>
      <c r="O63" s="35" t="n"/>
    </row>
    <row r="64" ht="22" customHeight="1">
      <c r="B64" s="24">
        <f>IF(C64="","","ESS-"&amp;TEXT(COUNTA($C$5:C64),"000"))</f>
        <v/>
      </c>
      <c r="C64" s="10" t="n"/>
      <c r="D64" s="10" t="n"/>
      <c r="E64" s="10" t="n"/>
      <c r="F64" s="10" t="n"/>
      <c r="G64" s="36" t="n"/>
      <c r="H64" s="36" t="n"/>
      <c r="I64" s="12" t="n"/>
      <c r="J64" s="10" t="n"/>
      <c r="K64" s="10" t="n"/>
      <c r="L64" s="12" t="n"/>
      <c r="M64" s="12" t="n"/>
      <c r="N64" s="10" t="n"/>
      <c r="O64" s="36" t="n"/>
    </row>
    <row r="65" ht="22" customHeight="1">
      <c r="B65" s="25">
        <f>IF(C65="","","ESS-"&amp;TEXT(COUNTA($C$5:C65),"000"))</f>
        <v/>
      </c>
      <c r="C65" s="6" t="n"/>
      <c r="D65" s="6" t="n"/>
      <c r="E65" s="6" t="n"/>
      <c r="F65" s="6" t="n"/>
      <c r="G65" s="35" t="n"/>
      <c r="H65" s="35" t="n"/>
      <c r="I65" s="8" t="n"/>
      <c r="J65" s="6" t="n"/>
      <c r="K65" s="6" t="n"/>
      <c r="L65" s="8" t="n"/>
      <c r="M65" s="8" t="n"/>
      <c r="N65" s="6" t="n"/>
      <c r="O65" s="35" t="n"/>
    </row>
    <row r="66" ht="22" customHeight="1">
      <c r="B66" s="24">
        <f>IF(C66="","","ESS-"&amp;TEXT(COUNTA($C$5:C66),"000"))</f>
        <v/>
      </c>
      <c r="C66" s="10" t="n"/>
      <c r="D66" s="10" t="n"/>
      <c r="E66" s="10" t="n"/>
      <c r="F66" s="10" t="n"/>
      <c r="G66" s="36" t="n"/>
      <c r="H66" s="36" t="n"/>
      <c r="I66" s="12" t="n"/>
      <c r="J66" s="10" t="n"/>
      <c r="K66" s="10" t="n"/>
      <c r="L66" s="12" t="n"/>
      <c r="M66" s="12" t="n"/>
      <c r="N66" s="10" t="n"/>
      <c r="O66" s="36" t="n"/>
    </row>
    <row r="67" ht="22" customHeight="1">
      <c r="B67" s="25">
        <f>IF(C67="","","ESS-"&amp;TEXT(COUNTA($C$5:C67),"000"))</f>
        <v/>
      </c>
      <c r="C67" s="6" t="n"/>
      <c r="D67" s="6" t="n"/>
      <c r="E67" s="6" t="n"/>
      <c r="F67" s="6" t="n"/>
      <c r="G67" s="35" t="n"/>
      <c r="H67" s="35" t="n"/>
      <c r="I67" s="8" t="n"/>
      <c r="J67" s="6" t="n"/>
      <c r="K67" s="6" t="n"/>
      <c r="L67" s="8" t="n"/>
      <c r="M67" s="8" t="n"/>
      <c r="N67" s="6" t="n"/>
      <c r="O67" s="35" t="n"/>
    </row>
    <row r="68" ht="22" customHeight="1">
      <c r="B68" s="24">
        <f>IF(C68="","","ESS-"&amp;TEXT(COUNTA($C$5:C68),"000"))</f>
        <v/>
      </c>
      <c r="C68" s="10" t="n"/>
      <c r="D68" s="10" t="n"/>
      <c r="E68" s="10" t="n"/>
      <c r="F68" s="10" t="n"/>
      <c r="G68" s="36" t="n"/>
      <c r="H68" s="36" t="n"/>
      <c r="I68" s="12" t="n"/>
      <c r="J68" s="10" t="n"/>
      <c r="K68" s="10" t="n"/>
      <c r="L68" s="12" t="n"/>
      <c r="M68" s="12" t="n"/>
      <c r="N68" s="10" t="n"/>
      <c r="O68" s="36" t="n"/>
    </row>
    <row r="69" ht="22" customHeight="1">
      <c r="B69" s="25">
        <f>IF(C69="","","ESS-"&amp;TEXT(COUNTA($C$5:C69),"000"))</f>
        <v/>
      </c>
      <c r="C69" s="6" t="n"/>
      <c r="D69" s="6" t="n"/>
      <c r="E69" s="6" t="n"/>
      <c r="F69" s="6" t="n"/>
      <c r="G69" s="35" t="n"/>
      <c r="H69" s="35" t="n"/>
      <c r="I69" s="8" t="n"/>
      <c r="J69" s="6" t="n"/>
      <c r="K69" s="6" t="n"/>
      <c r="L69" s="8" t="n"/>
      <c r="M69" s="8" t="n"/>
      <c r="N69" s="6" t="n"/>
      <c r="O69" s="35" t="n"/>
    </row>
    <row r="70" ht="22" customHeight="1">
      <c r="B70" s="24">
        <f>IF(C70="","","ESS-"&amp;TEXT(COUNTA($C$5:C70),"000"))</f>
        <v/>
      </c>
      <c r="C70" s="10" t="n"/>
      <c r="D70" s="10" t="n"/>
      <c r="E70" s="10" t="n"/>
      <c r="F70" s="10" t="n"/>
      <c r="G70" s="36" t="n"/>
      <c r="H70" s="36" t="n"/>
      <c r="I70" s="12" t="n"/>
      <c r="J70" s="10" t="n"/>
      <c r="K70" s="10" t="n"/>
      <c r="L70" s="12" t="n"/>
      <c r="M70" s="12" t="n"/>
      <c r="N70" s="10" t="n"/>
      <c r="O70" s="36" t="n"/>
    </row>
    <row r="71" ht="22" customHeight="1">
      <c r="B71" s="25">
        <f>IF(C71="","","ESS-"&amp;TEXT(COUNTA($C$5:C71),"000"))</f>
        <v/>
      </c>
      <c r="C71" s="6" t="n"/>
      <c r="D71" s="6" t="n"/>
      <c r="E71" s="6" t="n"/>
      <c r="F71" s="6" t="n"/>
      <c r="G71" s="35" t="n"/>
      <c r="H71" s="35" t="n"/>
      <c r="I71" s="8" t="n"/>
      <c r="J71" s="6" t="n"/>
      <c r="K71" s="6" t="n"/>
      <c r="L71" s="8" t="n"/>
      <c r="M71" s="8" t="n"/>
      <c r="N71" s="6" t="n"/>
      <c r="O71" s="35" t="n"/>
    </row>
    <row r="72" ht="22" customHeight="1">
      <c r="B72" s="24">
        <f>IF(C72="","","ESS-"&amp;TEXT(COUNTA($C$5:C72),"000"))</f>
        <v/>
      </c>
      <c r="C72" s="10" t="n"/>
      <c r="D72" s="10" t="n"/>
      <c r="E72" s="10" t="n"/>
      <c r="F72" s="10" t="n"/>
      <c r="G72" s="36" t="n"/>
      <c r="H72" s="36" t="n"/>
      <c r="I72" s="12" t="n"/>
      <c r="J72" s="10" t="n"/>
      <c r="K72" s="10" t="n"/>
      <c r="L72" s="12" t="n"/>
      <c r="M72" s="12" t="n"/>
      <c r="N72" s="10" t="n"/>
      <c r="O72" s="36" t="n"/>
    </row>
    <row r="73" ht="22" customHeight="1">
      <c r="B73" s="25">
        <f>IF(C73="","","ESS-"&amp;TEXT(COUNTA($C$5:C73),"000"))</f>
        <v/>
      </c>
      <c r="C73" s="6" t="n"/>
      <c r="D73" s="6" t="n"/>
      <c r="E73" s="6" t="n"/>
      <c r="F73" s="6" t="n"/>
      <c r="G73" s="35" t="n"/>
      <c r="H73" s="35" t="n"/>
      <c r="I73" s="8" t="n"/>
      <c r="J73" s="6" t="n"/>
      <c r="K73" s="6" t="n"/>
      <c r="L73" s="8" t="n"/>
      <c r="M73" s="8" t="n"/>
      <c r="N73" s="6" t="n"/>
      <c r="O73" s="35" t="n"/>
    </row>
    <row r="74" ht="22" customHeight="1">
      <c r="B74" s="24">
        <f>IF(C74="","","ESS-"&amp;TEXT(COUNTA($C$5:C74),"000"))</f>
        <v/>
      </c>
      <c r="C74" s="10" t="n"/>
      <c r="D74" s="10" t="n"/>
      <c r="E74" s="10" t="n"/>
      <c r="F74" s="10" t="n"/>
      <c r="G74" s="36" t="n"/>
      <c r="H74" s="36" t="n"/>
      <c r="I74" s="12" t="n"/>
      <c r="J74" s="10" t="n"/>
      <c r="K74" s="10" t="n"/>
      <c r="L74" s="12" t="n"/>
      <c r="M74" s="12" t="n"/>
      <c r="N74" s="10" t="n"/>
      <c r="O74" s="36" t="n"/>
    </row>
    <row r="75" ht="22" customHeight="1">
      <c r="B75" s="25">
        <f>IF(C75="","","ESS-"&amp;TEXT(COUNTA($C$5:C75),"000"))</f>
        <v/>
      </c>
      <c r="C75" s="6" t="n"/>
      <c r="D75" s="6" t="n"/>
      <c r="E75" s="6" t="n"/>
      <c r="F75" s="6" t="n"/>
      <c r="G75" s="35" t="n"/>
      <c r="H75" s="35" t="n"/>
      <c r="I75" s="8" t="n"/>
      <c r="J75" s="6" t="n"/>
      <c r="K75" s="6" t="n"/>
      <c r="L75" s="8" t="n"/>
      <c r="M75" s="8" t="n"/>
      <c r="N75" s="6" t="n"/>
      <c r="O75" s="35" t="n"/>
    </row>
    <row r="76" ht="22" customHeight="1">
      <c r="B76" s="24">
        <f>IF(C76="","","ESS-"&amp;TEXT(COUNTA($C$5:C76),"000"))</f>
        <v/>
      </c>
      <c r="C76" s="10" t="n"/>
      <c r="D76" s="10" t="n"/>
      <c r="E76" s="10" t="n"/>
      <c r="F76" s="10" t="n"/>
      <c r="G76" s="36" t="n"/>
      <c r="H76" s="36" t="n"/>
      <c r="I76" s="12" t="n"/>
      <c r="J76" s="10" t="n"/>
      <c r="K76" s="10" t="n"/>
      <c r="L76" s="12" t="n"/>
      <c r="M76" s="12" t="n"/>
      <c r="N76" s="10" t="n"/>
      <c r="O76" s="36" t="n"/>
    </row>
    <row r="77" ht="22" customHeight="1">
      <c r="B77" s="25">
        <f>IF(C77="","","ESS-"&amp;TEXT(COUNTA($C$5:C77),"000"))</f>
        <v/>
      </c>
      <c r="C77" s="6" t="n"/>
      <c r="D77" s="6" t="n"/>
      <c r="E77" s="6" t="n"/>
      <c r="F77" s="6" t="n"/>
      <c r="G77" s="35" t="n"/>
      <c r="H77" s="35" t="n"/>
      <c r="I77" s="8" t="n"/>
      <c r="J77" s="6" t="n"/>
      <c r="K77" s="6" t="n"/>
      <c r="L77" s="8" t="n"/>
      <c r="M77" s="8" t="n"/>
      <c r="N77" s="6" t="n"/>
      <c r="O77" s="35" t="n"/>
    </row>
    <row r="78" ht="22" customHeight="1">
      <c r="B78" s="24">
        <f>IF(C78="","","ESS-"&amp;TEXT(COUNTA($C$5:C78),"000"))</f>
        <v/>
      </c>
      <c r="C78" s="10" t="n"/>
      <c r="D78" s="10" t="n"/>
      <c r="E78" s="10" t="n"/>
      <c r="F78" s="10" t="n"/>
      <c r="G78" s="36" t="n"/>
      <c r="H78" s="36" t="n"/>
      <c r="I78" s="12" t="n"/>
      <c r="J78" s="10" t="n"/>
      <c r="K78" s="10" t="n"/>
      <c r="L78" s="12" t="n"/>
      <c r="M78" s="12" t="n"/>
      <c r="N78" s="10" t="n"/>
      <c r="O78" s="36" t="n"/>
    </row>
    <row r="79" ht="22" customHeight="1">
      <c r="B79" s="25">
        <f>IF(C79="","","ESS-"&amp;TEXT(COUNTA($C$5:C79),"000"))</f>
        <v/>
      </c>
      <c r="C79" s="6" t="n"/>
      <c r="D79" s="6" t="n"/>
      <c r="E79" s="6" t="n"/>
      <c r="F79" s="6" t="n"/>
      <c r="G79" s="35" t="n"/>
      <c r="H79" s="35" t="n"/>
      <c r="I79" s="8" t="n"/>
      <c r="J79" s="6" t="n"/>
      <c r="K79" s="6" t="n"/>
      <c r="L79" s="8" t="n"/>
      <c r="M79" s="8" t="n"/>
      <c r="N79" s="6" t="n"/>
      <c r="O79" s="35" t="n"/>
    </row>
    <row r="80" ht="22" customHeight="1">
      <c r="B80" s="24">
        <f>IF(C80="","","ESS-"&amp;TEXT(COUNTA($C$5:C80),"000"))</f>
        <v/>
      </c>
      <c r="C80" s="10" t="n"/>
      <c r="D80" s="10" t="n"/>
      <c r="E80" s="10" t="n"/>
      <c r="F80" s="10" t="n"/>
      <c r="G80" s="36" t="n"/>
      <c r="H80" s="36" t="n"/>
      <c r="I80" s="12" t="n"/>
      <c r="J80" s="10" t="n"/>
      <c r="K80" s="10" t="n"/>
      <c r="L80" s="12" t="n"/>
      <c r="M80" s="12" t="n"/>
      <c r="N80" s="10" t="n"/>
      <c r="O80" s="36" t="n"/>
    </row>
    <row r="81" ht="22" customHeight="1">
      <c r="B81" s="25">
        <f>IF(C81="","","ESS-"&amp;TEXT(COUNTA($C$5:C81),"000"))</f>
        <v/>
      </c>
      <c r="C81" s="6" t="n"/>
      <c r="D81" s="6" t="n"/>
      <c r="E81" s="6" t="n"/>
      <c r="F81" s="6" t="n"/>
      <c r="G81" s="35" t="n"/>
      <c r="H81" s="35" t="n"/>
      <c r="I81" s="8" t="n"/>
      <c r="J81" s="6" t="n"/>
      <c r="K81" s="6" t="n"/>
      <c r="L81" s="8" t="n"/>
      <c r="M81" s="8" t="n"/>
      <c r="N81" s="6" t="n"/>
      <c r="O81" s="35" t="n"/>
    </row>
    <row r="82" ht="22" customHeight="1">
      <c r="B82" s="24">
        <f>IF(C82="","","ESS-"&amp;TEXT(COUNTA($C$5:C82),"000"))</f>
        <v/>
      </c>
      <c r="C82" s="10" t="n"/>
      <c r="D82" s="10" t="n"/>
      <c r="E82" s="10" t="n"/>
      <c r="F82" s="10" t="n"/>
      <c r="G82" s="36" t="n"/>
      <c r="H82" s="36" t="n"/>
      <c r="I82" s="12" t="n"/>
      <c r="J82" s="10" t="n"/>
      <c r="K82" s="10" t="n"/>
      <c r="L82" s="12" t="n"/>
      <c r="M82" s="12" t="n"/>
      <c r="N82" s="10" t="n"/>
      <c r="O82" s="36" t="n"/>
    </row>
    <row r="83" ht="22" customHeight="1">
      <c r="B83" s="25">
        <f>IF(C83="","","ESS-"&amp;TEXT(COUNTA($C$5:C83),"000"))</f>
        <v/>
      </c>
      <c r="C83" s="6" t="n"/>
      <c r="D83" s="6" t="n"/>
      <c r="E83" s="6" t="n"/>
      <c r="F83" s="6" t="n"/>
      <c r="G83" s="35" t="n"/>
      <c r="H83" s="35" t="n"/>
      <c r="I83" s="8" t="n"/>
      <c r="J83" s="6" t="n"/>
      <c r="K83" s="6" t="n"/>
      <c r="L83" s="8" t="n"/>
      <c r="M83" s="8" t="n"/>
      <c r="N83" s="6" t="n"/>
      <c r="O83" s="35" t="n"/>
    </row>
    <row r="84" ht="22" customHeight="1">
      <c r="B84" s="24">
        <f>IF(C84="","","ESS-"&amp;TEXT(COUNTA($C$5:C84),"000"))</f>
        <v/>
      </c>
      <c r="C84" s="10" t="n"/>
      <c r="D84" s="10" t="n"/>
      <c r="E84" s="10" t="n"/>
      <c r="F84" s="10" t="n"/>
      <c r="G84" s="36" t="n"/>
      <c r="H84" s="36" t="n"/>
      <c r="I84" s="12" t="n"/>
      <c r="J84" s="10" t="n"/>
      <c r="K84" s="10" t="n"/>
      <c r="L84" s="12" t="n"/>
      <c r="M84" s="12" t="n"/>
      <c r="N84" s="10" t="n"/>
      <c r="O84" s="36" t="n"/>
    </row>
    <row r="85" ht="22" customHeight="1">
      <c r="B85" s="25">
        <f>IF(C85="","","ESS-"&amp;TEXT(COUNTA($C$5:C85),"000"))</f>
        <v/>
      </c>
      <c r="C85" s="6" t="n"/>
      <c r="D85" s="6" t="n"/>
      <c r="E85" s="6" t="n"/>
      <c r="F85" s="6" t="n"/>
      <c r="G85" s="35" t="n"/>
      <c r="H85" s="35" t="n"/>
      <c r="I85" s="8" t="n"/>
      <c r="J85" s="6" t="n"/>
      <c r="K85" s="6" t="n"/>
      <c r="L85" s="8" t="n"/>
      <c r="M85" s="8" t="n"/>
      <c r="N85" s="6" t="n"/>
      <c r="O85" s="35" t="n"/>
    </row>
    <row r="86" ht="22" customHeight="1">
      <c r="B86" s="24">
        <f>IF(C86="","","ESS-"&amp;TEXT(COUNTA($C$5:C86),"000"))</f>
        <v/>
      </c>
      <c r="C86" s="10" t="n"/>
      <c r="D86" s="10" t="n"/>
      <c r="E86" s="10" t="n"/>
      <c r="F86" s="10" t="n"/>
      <c r="G86" s="36" t="n"/>
      <c r="H86" s="36" t="n"/>
      <c r="I86" s="12" t="n"/>
      <c r="J86" s="10" t="n"/>
      <c r="K86" s="10" t="n"/>
      <c r="L86" s="12" t="n"/>
      <c r="M86" s="12" t="n"/>
      <c r="N86" s="10" t="n"/>
      <c r="O86" s="36" t="n"/>
    </row>
    <row r="88">
      <c r="B88" s="16" t="inlineStr">
        <is>
          <t>INDICATEURS (mis a jour automatiquement)</t>
        </is>
      </c>
    </row>
    <row r="89" ht="22" customHeight="1">
      <c r="B89" s="25" t="inlineStr">
        <is>
          <t>Total en essai</t>
        </is>
      </c>
      <c r="G89" s="17">
        <f>COUNTIF(C5:C86,"&lt;&gt;")</f>
        <v/>
      </c>
    </row>
    <row r="90" ht="22" customHeight="1">
      <c r="B90" s="24" t="inlineStr">
        <is>
          <t>Embauches confirmees</t>
        </is>
      </c>
      <c r="G90" s="18">
        <f>COUNTIF(M5:M86,"Embauche confirmee")</f>
        <v/>
      </c>
    </row>
    <row r="91" ht="22" customHeight="1">
      <c r="B91" s="25" t="inlineStr">
        <is>
          <t>En cours</t>
        </is>
      </c>
      <c r="G91" s="17">
        <f>COUNTIF(M5:M86,"En cours")</f>
        <v/>
      </c>
    </row>
    <row r="92" ht="22" customHeight="1">
      <c r="B92" s="24" t="inlineStr">
        <is>
          <t>Score moyen final</t>
        </is>
      </c>
      <c r="G92" s="18">
        <f>IFERROR(AVERAGE(L5:L86),"-")</f>
        <v/>
      </c>
    </row>
    <row r="95" ht="26" customHeight="1">
      <c r="B95" s="26" t="inlineStr">
        <is>
          <t>COMMENT UTILISER CET ONGLET ?</t>
        </is>
      </c>
    </row>
    <row r="96" ht="20" customHeight="1">
      <c r="B96" s="27" t="inlineStr">
        <is>
          <t>1. Saisissez le nom de l'employe — le numero ESS-XXX se genere</t>
        </is>
      </c>
    </row>
    <row r="97" ht="20" customHeight="1">
      <c r="B97" s="27" t="inlineStr">
        <is>
          <t>2. Remplissez les scores mi-parcours et final pour chaque employe</t>
        </is>
      </c>
    </row>
  </sheetData>
  <autoFilter ref="B4:O86"/>
  <mergeCells count="10">
    <mergeCell ref="B91:F91"/>
    <mergeCell ref="B96:L96"/>
    <mergeCell ref="B97:L97"/>
    <mergeCell ref="B95:J95"/>
    <mergeCell ref="B88:H88"/>
    <mergeCell ref="B89:F89"/>
    <mergeCell ref="B90:F90"/>
    <mergeCell ref="B2:O2"/>
    <mergeCell ref="B3:O3"/>
    <mergeCell ref="B92:F92"/>
  </mergeCells>
  <conditionalFormatting sqref="M5:M86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7:B86">
    <cfRule type="expression" priority="55" dxfId="3">
      <formula>AND($C7="",$C6&lt;&gt;"")</formula>
    </cfRule>
  </conditionalFormatting>
  <conditionalFormatting sqref="C7:C86">
    <cfRule type="expression" priority="56" dxfId="3">
      <formula>AND($C7="",$C6&lt;&gt;"")</formula>
    </cfRule>
  </conditionalFormatting>
  <conditionalFormatting sqref="D7:D86">
    <cfRule type="expression" priority="57" dxfId="3">
      <formula>AND($C7="",$C6&lt;&gt;"")</formula>
    </cfRule>
  </conditionalFormatting>
  <conditionalFormatting sqref="E7:E86">
    <cfRule type="expression" priority="58" dxfId="3">
      <formula>AND($C7="",$C6&lt;&gt;"")</formula>
    </cfRule>
  </conditionalFormatting>
  <conditionalFormatting sqref="F7:F86">
    <cfRule type="expression" priority="59" dxfId="3">
      <formula>AND($C7="",$C6&lt;&gt;"")</formula>
    </cfRule>
  </conditionalFormatting>
  <conditionalFormatting sqref="G7:G86">
    <cfRule type="expression" priority="60" dxfId="3">
      <formula>AND($C7="",$C6&lt;&gt;"")</formula>
    </cfRule>
  </conditionalFormatting>
  <conditionalFormatting sqref="H7:H86">
    <cfRule type="expression" priority="61" dxfId="3">
      <formula>AND($C7="",$C6&lt;&gt;"")</formula>
    </cfRule>
  </conditionalFormatting>
  <conditionalFormatting sqref="I7:I86">
    <cfRule type="expression" priority="62" dxfId="3">
      <formula>AND($C7="",$C6&lt;&gt;"")</formula>
    </cfRule>
  </conditionalFormatting>
  <conditionalFormatting sqref="J7:J86">
    <cfRule type="expression" priority="63" dxfId="3">
      <formula>AND($C7="",$C6&lt;&gt;"")</formula>
    </cfRule>
  </conditionalFormatting>
  <conditionalFormatting sqref="K7:K86">
    <cfRule type="expression" priority="64" dxfId="3">
      <formula>AND($C7="",$C6&lt;&gt;"")</formula>
    </cfRule>
  </conditionalFormatting>
  <conditionalFormatting sqref="L7:L86">
    <cfRule type="expression" priority="65" dxfId="3">
      <formula>AND($C7="",$C6&lt;&gt;"")</formula>
    </cfRule>
  </conditionalFormatting>
  <conditionalFormatting sqref="M7:M86">
    <cfRule type="expression" priority="66" dxfId="3">
      <formula>AND($C7="",$C6&lt;&gt;"")</formula>
    </cfRule>
  </conditionalFormatting>
  <conditionalFormatting sqref="N7:N86">
    <cfRule type="expression" priority="67" dxfId="3">
      <formula>AND($C7="",$C6&lt;&gt;"")</formula>
    </cfRule>
  </conditionalFormatting>
  <conditionalFormatting sqref="O7:O86">
    <cfRule type="expression" priority="68" dxfId="3">
      <formula>AND($C7="",$C6&lt;&gt;"")</formula>
    </cfRule>
  </conditionalFormatting>
  <dataValidations count="3">
    <dataValidation sqref="E5:E86" showDropDown="0" showInputMessage="0" showErrorMessage="0" allowBlank="1" errorTitle="Erreur" error="Valeur invalide" promptTitle="Liste" prompt="Choisir dans la liste" type="list">
      <formula1>'_Lists'!$D$2:$D$7</formula1>
    </dataValidation>
    <dataValidation sqref="D5:D86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M5:M86" showDropDown="0" showInputMessage="0" showErrorMessage="0" allowBlank="1" errorTitle="Erreur" error="Valeur invalide" promptTitle="Liste" prompt="Choisir dans la liste" type="list">
      <formula1>'_Lists'!$AF$2:$AF$5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B2:N10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20" customWidth="1" min="3" max="3"/>
    <col width="18" customWidth="1" min="4" max="4"/>
    <col width="24" customWidth="1" min="5" max="5"/>
    <col width="18" customWidth="1" min="6" max="6"/>
    <col width="14" customWidth="1" min="7" max="7"/>
    <col width="14" customWidth="1" min="8" max="8"/>
    <col width="12" customWidth="1" min="9" max="9"/>
    <col width="14" customWidth="1" min="10" max="10"/>
    <col width="14" customWidth="1" min="11" max="11"/>
    <col width="28" customWidth="1" min="12" max="12"/>
  </cols>
  <sheetData>
    <row r="1" ht="15" customHeight="1"/>
    <row r="2" ht="32" customHeight="1">
      <c r="B2" s="3" t="inlineStr">
        <is>
          <t>PLAN D'ACCUEIL &amp; FORMATION</t>
        </is>
      </c>
    </row>
    <row r="3" ht="8" customHeight="1">
      <c r="B3" s="4" t="inlineStr">
        <is>
          <t>Programme de formation pour les nouveaux employes</t>
        </is>
      </c>
    </row>
    <row r="4" ht="28" customHeight="1">
      <c r="B4" s="5" t="inlineStr">
        <is>
          <t>N°</t>
        </is>
      </c>
      <c r="C4" s="5" t="inlineStr">
        <is>
          <t>Employe</t>
        </is>
      </c>
      <c r="D4" s="5" t="inlineStr">
        <is>
          <t>Poste</t>
        </is>
      </c>
      <c r="E4" s="5" t="inlineStr">
        <is>
          <t>Module Formation</t>
        </is>
      </c>
      <c r="F4" s="5" t="inlineStr">
        <is>
          <t>Formateur</t>
        </is>
      </c>
      <c r="G4" s="5" t="inlineStr">
        <is>
          <t>Date Debut</t>
        </is>
      </c>
      <c r="H4" s="5" t="inlineStr">
        <is>
          <t>Date Fin</t>
        </is>
      </c>
      <c r="I4" s="5" t="inlineStr">
        <is>
          <t>Duree (heures)</t>
        </is>
      </c>
      <c r="J4" s="5" t="inlineStr">
        <is>
          <t>Statut</t>
        </is>
      </c>
      <c r="K4" s="5" t="inlineStr">
        <is>
          <t>Evaluation (/20)</t>
        </is>
      </c>
      <c r="L4" t="inlineStr">
        <is>
          <t>Notes</t>
        </is>
      </c>
      <c r="M4" t="inlineStr">
        <is>
          <t>Departement</t>
        </is>
      </c>
      <c r="N4" t="inlineStr">
        <is>
          <t>Date Arrivee</t>
        </is>
      </c>
    </row>
    <row r="5" ht="22" customHeight="1">
      <c r="B5" s="6" t="inlineStr">
        <is>
          <t>FMT-001</t>
        </is>
      </c>
      <c r="C5" s="6" t="inlineStr">
        <is>
          <t>Nkoulou Amina</t>
        </is>
      </c>
      <c r="D5" s="6" t="inlineStr">
        <is>
          <t>Chef de projet digital</t>
        </is>
      </c>
      <c r="E5" s="6" t="inlineStr">
        <is>
          <t>Presentation de l'hotel</t>
        </is>
      </c>
      <c r="F5" s="6" t="inlineStr">
        <is>
          <t>DRH</t>
        </is>
      </c>
      <c r="G5" s="35" t="n">
        <v>45731</v>
      </c>
      <c r="H5" s="35" t="n">
        <v>45731</v>
      </c>
      <c r="I5" s="8" t="n">
        <v>4</v>
      </c>
      <c r="J5" s="6" t="inlineStr">
        <is>
          <t>Terminee</t>
        </is>
      </c>
      <c r="K5" s="8" t="n">
        <v>18</v>
      </c>
      <c r="L5" t="inlineStr">
        <is>
          <t>Bonne presentation</t>
        </is>
      </c>
      <c r="M5">
        <f>IFERROR(VLOOKUP(C5,'11-Integration Employe'!C5:O85,3,FALSE),"")</f>
        <v/>
      </c>
      <c r="N5">
        <f>IFERROR(VLOOKUP(C5,'11-Integration Employe'!C5:O85,4,FALSE),"")</f>
        <v/>
      </c>
    </row>
    <row r="6" ht="22" customHeight="1">
      <c r="B6" s="10" t="inlineStr">
        <is>
          <t>FMT-002</t>
        </is>
      </c>
      <c r="C6" s="10" t="inlineStr">
        <is>
          <t>Nkoulou Amina</t>
        </is>
      </c>
      <c r="D6" s="10" t="inlineStr">
        <is>
          <t>Chef de projet digital</t>
        </is>
      </c>
      <c r="E6" s="10" t="inlineStr">
        <is>
          <t>Securite incendie</t>
        </is>
      </c>
      <c r="F6" s="10" t="inlineStr">
        <is>
          <t>S. Securite</t>
        </is>
      </c>
      <c r="G6" s="36" t="n">
        <v>45732</v>
      </c>
      <c r="H6" s="36" t="n">
        <v>45732</v>
      </c>
      <c r="I6" s="12" t="n">
        <v>3</v>
      </c>
      <c r="J6" s="10" t="inlineStr">
        <is>
          <t>Terminee</t>
        </is>
      </c>
      <c r="K6" s="12" t="n">
        <v>16</v>
      </c>
      <c r="L6" t="inlineStr">
        <is>
          <t>Formation obligatoire</t>
        </is>
      </c>
      <c r="M6">
        <f>IFERROR(VLOOKUP(C6,'11-Integration Employe'!C5:O85,3,FALSE),"")</f>
        <v/>
      </c>
      <c r="N6">
        <f>IFERROR(VLOOKUP(C6,'11-Integration Employe'!C5:O85,4,FALSE),"")</f>
        <v/>
      </c>
    </row>
    <row r="7" ht="22" customHeight="1">
      <c r="B7" s="6" t="inlineStr">
        <is>
          <t>FMT-003</t>
        </is>
      </c>
      <c r="C7" s="6" t="inlineStr">
        <is>
          <t>Nkoulou Amina</t>
        </is>
      </c>
      <c r="D7" s="6" t="inlineStr">
        <is>
          <t>Chef de projet digital</t>
        </is>
      </c>
      <c r="E7" s="6" t="inlineStr">
        <is>
          <t>Outils marketing hotel</t>
        </is>
      </c>
      <c r="F7" s="6" t="inlineStr">
        <is>
          <t>Tchinda Armand</t>
        </is>
      </c>
      <c r="G7" s="35" t="n">
        <v>45733</v>
      </c>
      <c r="H7" s="35" t="n">
        <v>45735</v>
      </c>
      <c r="I7" s="8" t="n">
        <v>16</v>
      </c>
      <c r="J7" s="6" t="inlineStr">
        <is>
          <t>En cours</t>
        </is>
      </c>
      <c r="K7" s="8" t="n"/>
      <c r="L7" t="inlineStr">
        <is>
          <t>Formation en cours</t>
        </is>
      </c>
      <c r="M7">
        <f>IFERROR(VLOOKUP(C7,'11-Integration Employe'!C5:O85,3,FALSE),"")</f>
        <v/>
      </c>
      <c r="N7">
        <f>IFERROR(VLOOKUP(C7,'11-Integration Employe'!C5:O85,4,FALSE),"")</f>
        <v/>
      </c>
    </row>
    <row r="8" ht="22" customHeight="1">
      <c r="B8" s="24">
        <f>IF(C8="","","FMT-"&amp;TEXT(COUNTA($C$5:C8),"000"))</f>
        <v/>
      </c>
      <c r="C8" s="10" t="n"/>
      <c r="D8" s="10" t="n"/>
      <c r="E8" s="10" t="n"/>
      <c r="F8" s="10" t="n"/>
      <c r="G8" s="36" t="n"/>
      <c r="H8" s="36" t="n"/>
      <c r="I8" s="12" t="n"/>
      <c r="J8" s="10" t="n"/>
      <c r="K8" s="12" t="n"/>
      <c r="M8">
        <f>IFERROR(VLOOKUP(C8,'11-Integration Employe'!C5:O85,3,FALSE),"")</f>
        <v/>
      </c>
      <c r="N8">
        <f>IFERROR(VLOOKUP(C8,'11-Integration Employe'!C5:O85,4,FALSE),"")</f>
        <v/>
      </c>
    </row>
    <row r="9" ht="22" customHeight="1">
      <c r="B9" s="25">
        <f>IF(C9="","","FMT-"&amp;TEXT(COUNTA($C$5:C9),"000"))</f>
        <v/>
      </c>
      <c r="C9" s="6" t="n"/>
      <c r="D9" s="6" t="n"/>
      <c r="E9" s="6" t="n"/>
      <c r="F9" s="6" t="n"/>
      <c r="G9" s="35" t="n"/>
      <c r="H9" s="35" t="n"/>
      <c r="I9" s="8" t="n"/>
      <c r="J9" s="6" t="n"/>
      <c r="K9" s="8" t="n"/>
      <c r="M9">
        <f>IFERROR(VLOOKUP(C9,'11-Integration Employe'!C5:O85,3,FALSE),"")</f>
        <v/>
      </c>
      <c r="N9">
        <f>IFERROR(VLOOKUP(C9,'11-Integration Employe'!C5:O85,4,FALSE),"")</f>
        <v/>
      </c>
    </row>
    <row r="10" ht="22" customHeight="1">
      <c r="B10" s="24">
        <f>IF(C10="","","FMT-"&amp;TEXT(COUNTA($C$5:C10),"000"))</f>
        <v/>
      </c>
      <c r="C10" s="10" t="n"/>
      <c r="D10" s="10" t="n"/>
      <c r="E10" s="10" t="n"/>
      <c r="F10" s="10" t="n"/>
      <c r="G10" s="36" t="n"/>
      <c r="H10" s="36" t="n"/>
      <c r="I10" s="12" t="n"/>
      <c r="J10" s="10" t="n"/>
      <c r="K10" s="12" t="n"/>
      <c r="M10">
        <f>IFERROR(VLOOKUP(C10,'11-Integration Employe'!C5:O85,3,FALSE),"")</f>
        <v/>
      </c>
      <c r="N10">
        <f>IFERROR(VLOOKUP(C10,'11-Integration Employe'!C5:O85,4,FALSE),"")</f>
        <v/>
      </c>
    </row>
    <row r="11" ht="22" customHeight="1">
      <c r="B11" s="25">
        <f>IF(C11="","","FMT-"&amp;TEXT(COUNTA($C$5:C11),"000"))</f>
        <v/>
      </c>
      <c r="C11" s="6" t="n"/>
      <c r="D11" s="6" t="n"/>
      <c r="E11" s="6" t="n"/>
      <c r="F11" s="6" t="n"/>
      <c r="G11" s="35" t="n"/>
      <c r="H11" s="35" t="n"/>
      <c r="I11" s="8" t="n"/>
      <c r="J11" s="6" t="n"/>
      <c r="K11" s="8" t="n"/>
      <c r="M11">
        <f>IFERROR(VLOOKUP(C11,'11-Integration Employe'!C5:O85,3,FALSE),"")</f>
        <v/>
      </c>
      <c r="N11">
        <f>IFERROR(VLOOKUP(C11,'11-Integration Employe'!C5:O85,4,FALSE),"")</f>
        <v/>
      </c>
    </row>
    <row r="12" ht="22" customHeight="1">
      <c r="B12" s="24">
        <f>IF(C12="","","FMT-"&amp;TEXT(COUNTA($C$5:C12),"000"))</f>
        <v/>
      </c>
      <c r="C12" s="10" t="n"/>
      <c r="D12" s="10" t="n"/>
      <c r="E12" s="10" t="n"/>
      <c r="F12" s="10" t="n"/>
      <c r="G12" s="36" t="n"/>
      <c r="H12" s="36" t="n"/>
      <c r="I12" s="12" t="n"/>
      <c r="J12" s="10" t="n"/>
      <c r="K12" s="12" t="n"/>
      <c r="M12">
        <f>IFERROR(VLOOKUP(C12,'11-Integration Employe'!C5:O85,3,FALSE),"")</f>
        <v/>
      </c>
      <c r="N12">
        <f>IFERROR(VLOOKUP(C12,'11-Integration Employe'!C5:O85,4,FALSE),"")</f>
        <v/>
      </c>
    </row>
    <row r="13" ht="22" customHeight="1">
      <c r="B13" s="25">
        <f>IF(C13="","","FMT-"&amp;TEXT(COUNTA($C$5:C13),"000"))</f>
        <v/>
      </c>
      <c r="C13" s="6" t="n"/>
      <c r="D13" s="6" t="n"/>
      <c r="E13" s="6" t="n"/>
      <c r="F13" s="6" t="n"/>
      <c r="G13" s="35" t="n"/>
      <c r="H13" s="35" t="n"/>
      <c r="I13" s="8" t="n"/>
      <c r="J13" s="6" t="n"/>
      <c r="K13" s="8" t="n"/>
      <c r="M13">
        <f>IFERROR(VLOOKUP(C13,'11-Integration Employe'!C5:O85,3,FALSE),"")</f>
        <v/>
      </c>
      <c r="N13">
        <f>IFERROR(VLOOKUP(C13,'11-Integration Employe'!C5:O85,4,FALSE),"")</f>
        <v/>
      </c>
    </row>
    <row r="14" ht="22" customHeight="1">
      <c r="B14" s="24">
        <f>IF(C14="","","FMT-"&amp;TEXT(COUNTA($C$5:C14),"000"))</f>
        <v/>
      </c>
      <c r="C14" s="10" t="n"/>
      <c r="D14" s="10" t="n"/>
      <c r="E14" s="10" t="n"/>
      <c r="F14" s="10" t="n"/>
      <c r="G14" s="36" t="n"/>
      <c r="H14" s="36" t="n"/>
      <c r="I14" s="12" t="n"/>
      <c r="J14" s="10" t="n"/>
      <c r="K14" s="12" t="n"/>
      <c r="M14">
        <f>IFERROR(VLOOKUP(C14,'11-Integration Employe'!C5:O85,3,FALSE),"")</f>
        <v/>
      </c>
      <c r="N14">
        <f>IFERROR(VLOOKUP(C14,'11-Integration Employe'!C5:O85,4,FALSE),"")</f>
        <v/>
      </c>
    </row>
    <row r="15" ht="22" customHeight="1">
      <c r="B15" s="25">
        <f>IF(C15="","","FMT-"&amp;TEXT(COUNTA($C$5:C15),"000"))</f>
        <v/>
      </c>
      <c r="C15" s="6" t="n"/>
      <c r="D15" s="6" t="n"/>
      <c r="E15" s="6" t="n"/>
      <c r="F15" s="6" t="n"/>
      <c r="G15" s="35" t="n"/>
      <c r="H15" s="35" t="n"/>
      <c r="I15" s="8" t="n"/>
      <c r="J15" s="6" t="n"/>
      <c r="K15" s="8" t="n"/>
      <c r="M15">
        <f>IFERROR(VLOOKUP(C15,'11-Integration Employe'!C5:O85,3,FALSE),"")</f>
        <v/>
      </c>
      <c r="N15">
        <f>IFERROR(VLOOKUP(C15,'11-Integration Employe'!C5:O85,4,FALSE),"")</f>
        <v/>
      </c>
    </row>
    <row r="16" ht="22" customHeight="1">
      <c r="B16" s="24">
        <f>IF(C16="","","FMT-"&amp;TEXT(COUNTA($C$5:C16),"000"))</f>
        <v/>
      </c>
      <c r="C16" s="10" t="n"/>
      <c r="D16" s="10" t="n"/>
      <c r="E16" s="10" t="n"/>
      <c r="F16" s="10" t="n"/>
      <c r="G16" s="36" t="n"/>
      <c r="H16" s="36" t="n"/>
      <c r="I16" s="12" t="n"/>
      <c r="J16" s="10" t="n"/>
      <c r="K16" s="12" t="n"/>
      <c r="M16">
        <f>IFERROR(VLOOKUP(C16,'11-Integration Employe'!C5:O85,3,FALSE),"")</f>
        <v/>
      </c>
      <c r="N16">
        <f>IFERROR(VLOOKUP(C16,'11-Integration Employe'!C5:O85,4,FALSE),"")</f>
        <v/>
      </c>
    </row>
    <row r="17" ht="22" customHeight="1">
      <c r="B17" s="25">
        <f>IF(C17="","","FMT-"&amp;TEXT(COUNTA($C$5:C17),"000"))</f>
        <v/>
      </c>
      <c r="C17" s="6" t="n"/>
      <c r="D17" s="6" t="n"/>
      <c r="E17" s="6" t="n"/>
      <c r="F17" s="6" t="n"/>
      <c r="G17" s="35" t="n"/>
      <c r="H17" s="35" t="n"/>
      <c r="I17" s="8" t="n"/>
      <c r="J17" s="6" t="n"/>
      <c r="K17" s="8" t="n"/>
      <c r="M17">
        <f>IFERROR(VLOOKUP(C17,'11-Integration Employe'!C5:O85,3,FALSE),"")</f>
        <v/>
      </c>
      <c r="N17">
        <f>IFERROR(VLOOKUP(C17,'11-Integration Employe'!C5:O85,4,FALSE),"")</f>
        <v/>
      </c>
    </row>
    <row r="18" ht="22" customHeight="1">
      <c r="B18" s="24">
        <f>IF(C18="","","FMT-"&amp;TEXT(COUNTA($C$5:C18),"000"))</f>
        <v/>
      </c>
      <c r="C18" s="10" t="n"/>
      <c r="D18" s="10" t="n"/>
      <c r="E18" s="10" t="n"/>
      <c r="F18" s="10" t="n"/>
      <c r="G18" s="36" t="n"/>
      <c r="H18" s="36" t="n"/>
      <c r="I18" s="12" t="n"/>
      <c r="J18" s="10" t="n"/>
      <c r="K18" s="12" t="n"/>
      <c r="M18">
        <f>IFERROR(VLOOKUP(C18,'11-Integration Employe'!C5:O85,3,FALSE),"")</f>
        <v/>
      </c>
      <c r="N18">
        <f>IFERROR(VLOOKUP(C18,'11-Integration Employe'!C5:O85,4,FALSE),"")</f>
        <v/>
      </c>
    </row>
    <row r="19" ht="22" customHeight="1">
      <c r="B19" s="25">
        <f>IF(C19="","","FMT-"&amp;TEXT(COUNTA($C$5:C19),"000"))</f>
        <v/>
      </c>
      <c r="C19" s="6" t="n"/>
      <c r="D19" s="6" t="n"/>
      <c r="E19" s="6" t="n"/>
      <c r="F19" s="6" t="n"/>
      <c r="G19" s="35" t="n"/>
      <c r="H19" s="35" t="n"/>
      <c r="I19" s="8" t="n"/>
      <c r="J19" s="6" t="n"/>
      <c r="K19" s="8" t="n"/>
      <c r="M19">
        <f>IFERROR(VLOOKUP(C19,'11-Integration Employe'!C5:O85,3,FALSE),"")</f>
        <v/>
      </c>
      <c r="N19">
        <f>IFERROR(VLOOKUP(C19,'11-Integration Employe'!C5:O85,4,FALSE),"")</f>
        <v/>
      </c>
    </row>
    <row r="20" ht="22" customHeight="1">
      <c r="B20" s="24">
        <f>IF(C20="","","FMT-"&amp;TEXT(COUNTA($C$5:C20),"000"))</f>
        <v/>
      </c>
      <c r="C20" s="10" t="n"/>
      <c r="D20" s="10" t="n"/>
      <c r="E20" s="10" t="n"/>
      <c r="F20" s="10" t="n"/>
      <c r="G20" s="36" t="n"/>
      <c r="H20" s="36" t="n"/>
      <c r="I20" s="12" t="n"/>
      <c r="J20" s="10" t="n"/>
      <c r="K20" s="12" t="n"/>
      <c r="M20">
        <f>IFERROR(VLOOKUP(C20,'11-Integration Employe'!C5:O85,3,FALSE),"")</f>
        <v/>
      </c>
      <c r="N20">
        <f>IFERROR(VLOOKUP(C20,'11-Integration Employe'!C5:O85,4,FALSE),"")</f>
        <v/>
      </c>
    </row>
    <row r="21" ht="22" customHeight="1">
      <c r="B21" s="25">
        <f>IF(C21="","","FMT-"&amp;TEXT(COUNTA($C$5:C21),"000"))</f>
        <v/>
      </c>
      <c r="C21" s="6" t="n"/>
      <c r="D21" s="6" t="n"/>
      <c r="E21" s="6" t="n"/>
      <c r="F21" s="6" t="n"/>
      <c r="G21" s="35" t="n"/>
      <c r="H21" s="35" t="n"/>
      <c r="I21" s="8" t="n"/>
      <c r="J21" s="6" t="n"/>
      <c r="K21" s="8" t="n"/>
      <c r="M21">
        <f>IFERROR(VLOOKUP(C21,'11-Integration Employe'!C5:O85,3,FALSE),"")</f>
        <v/>
      </c>
      <c r="N21">
        <f>IFERROR(VLOOKUP(C21,'11-Integration Employe'!C5:O85,4,FALSE),"")</f>
        <v/>
      </c>
    </row>
    <row r="22" ht="22" customHeight="1">
      <c r="B22" s="24">
        <f>IF(C22="","","FMT-"&amp;TEXT(COUNTA($C$5:C22),"000"))</f>
        <v/>
      </c>
      <c r="C22" s="10" t="n"/>
      <c r="D22" s="10" t="n"/>
      <c r="E22" s="10" t="n"/>
      <c r="F22" s="10" t="n"/>
      <c r="G22" s="36" t="n"/>
      <c r="H22" s="36" t="n"/>
      <c r="I22" s="12" t="n"/>
      <c r="J22" s="10" t="n"/>
      <c r="K22" s="12" t="n"/>
      <c r="M22">
        <f>IFERROR(VLOOKUP(C22,'11-Integration Employe'!C5:O85,3,FALSE),"")</f>
        <v/>
      </c>
      <c r="N22">
        <f>IFERROR(VLOOKUP(C22,'11-Integration Employe'!C5:O85,4,FALSE),"")</f>
        <v/>
      </c>
    </row>
    <row r="23" ht="22" customHeight="1">
      <c r="B23" s="25">
        <f>IF(C23="","","FMT-"&amp;TEXT(COUNTA($C$5:C23),"000"))</f>
        <v/>
      </c>
      <c r="C23" s="6" t="n"/>
      <c r="D23" s="6" t="n"/>
      <c r="E23" s="6" t="n"/>
      <c r="F23" s="6" t="n"/>
      <c r="G23" s="35" t="n"/>
      <c r="H23" s="35" t="n"/>
      <c r="I23" s="8" t="n"/>
      <c r="J23" s="6" t="n"/>
      <c r="K23" s="8" t="n"/>
      <c r="M23">
        <f>IFERROR(VLOOKUP(C23,'11-Integration Employe'!C5:O85,3,FALSE),"")</f>
        <v/>
      </c>
      <c r="N23">
        <f>IFERROR(VLOOKUP(C23,'11-Integration Employe'!C5:O85,4,FALSE),"")</f>
        <v/>
      </c>
    </row>
    <row r="24" ht="22" customHeight="1">
      <c r="B24" s="24">
        <f>IF(C24="","","FMT-"&amp;TEXT(COUNTA($C$5:C24),"000"))</f>
        <v/>
      </c>
      <c r="C24" s="10" t="n"/>
      <c r="D24" s="10" t="n"/>
      <c r="E24" s="10" t="n"/>
      <c r="F24" s="10" t="n"/>
      <c r="G24" s="36" t="n"/>
      <c r="H24" s="36" t="n"/>
      <c r="I24" s="12" t="n"/>
      <c r="J24" s="10" t="n"/>
      <c r="K24" s="12" t="n"/>
      <c r="M24">
        <f>IFERROR(VLOOKUP(C24,'11-Integration Employe'!C5:O85,3,FALSE),"")</f>
        <v/>
      </c>
      <c r="N24">
        <f>IFERROR(VLOOKUP(C24,'11-Integration Employe'!C5:O85,4,FALSE),"")</f>
        <v/>
      </c>
    </row>
    <row r="25" ht="22" customHeight="1">
      <c r="B25" s="25">
        <f>IF(C25="","","FMT-"&amp;TEXT(COUNTA($C$5:C25),"000"))</f>
        <v/>
      </c>
      <c r="C25" s="6" t="n"/>
      <c r="D25" s="6" t="n"/>
      <c r="E25" s="6" t="n"/>
      <c r="F25" s="6" t="n"/>
      <c r="G25" s="35" t="n"/>
      <c r="H25" s="35" t="n"/>
      <c r="I25" s="8" t="n"/>
      <c r="J25" s="6" t="n"/>
      <c r="K25" s="8" t="n"/>
      <c r="M25">
        <f>IFERROR(VLOOKUP(C25,'11-Integration Employe'!C5:O85,3,FALSE),"")</f>
        <v/>
      </c>
      <c r="N25">
        <f>IFERROR(VLOOKUP(C25,'11-Integration Employe'!C5:O85,4,FALSE),"")</f>
        <v/>
      </c>
    </row>
    <row r="26" ht="22" customHeight="1">
      <c r="B26" s="24">
        <f>IF(C26="","","FMT-"&amp;TEXT(COUNTA($C$5:C26),"000"))</f>
        <v/>
      </c>
      <c r="C26" s="10" t="n"/>
      <c r="D26" s="10" t="n"/>
      <c r="E26" s="10" t="n"/>
      <c r="F26" s="10" t="n"/>
      <c r="G26" s="36" t="n"/>
      <c r="H26" s="36" t="n"/>
      <c r="I26" s="12" t="n"/>
      <c r="J26" s="10" t="n"/>
      <c r="K26" s="12" t="n"/>
      <c r="M26">
        <f>IFERROR(VLOOKUP(C26,'11-Integration Employe'!C5:O85,3,FALSE),"")</f>
        <v/>
      </c>
      <c r="N26">
        <f>IFERROR(VLOOKUP(C26,'11-Integration Employe'!C5:O85,4,FALSE),"")</f>
        <v/>
      </c>
    </row>
    <row r="27" ht="22" customHeight="1">
      <c r="B27" s="25">
        <f>IF(C27="","","FMT-"&amp;TEXT(COUNTA($C$5:C27),"000"))</f>
        <v/>
      </c>
      <c r="C27" s="6" t="n"/>
      <c r="D27" s="6" t="n"/>
      <c r="E27" s="6" t="n"/>
      <c r="F27" s="6" t="n"/>
      <c r="G27" s="35" t="n"/>
      <c r="H27" s="35" t="n"/>
      <c r="I27" s="8" t="n"/>
      <c r="J27" s="6" t="n"/>
      <c r="K27" s="8" t="n"/>
      <c r="M27">
        <f>IFERROR(VLOOKUP(C27,'11-Integration Employe'!C5:O85,3,FALSE),"")</f>
        <v/>
      </c>
      <c r="N27">
        <f>IFERROR(VLOOKUP(C27,'11-Integration Employe'!C5:O85,4,FALSE),"")</f>
        <v/>
      </c>
    </row>
    <row r="28" ht="22" customHeight="1">
      <c r="B28" s="24">
        <f>IF(C28="","","FMT-"&amp;TEXT(COUNTA($C$5:C28),"000"))</f>
        <v/>
      </c>
      <c r="C28" s="10" t="n"/>
      <c r="D28" s="10" t="n"/>
      <c r="E28" s="10" t="n"/>
      <c r="F28" s="10" t="n"/>
      <c r="G28" s="36" t="n"/>
      <c r="H28" s="36" t="n"/>
      <c r="I28" s="12" t="n"/>
      <c r="J28" s="10" t="n"/>
      <c r="K28" s="12" t="n"/>
      <c r="M28">
        <f>IFERROR(VLOOKUP(C28,'11-Integration Employe'!C5:O85,3,FALSE),"")</f>
        <v/>
      </c>
      <c r="N28">
        <f>IFERROR(VLOOKUP(C28,'11-Integration Employe'!C5:O85,4,FALSE),"")</f>
        <v/>
      </c>
    </row>
    <row r="29" ht="22" customHeight="1">
      <c r="B29" s="25">
        <f>IF(C29="","","FMT-"&amp;TEXT(COUNTA($C$5:C29),"000"))</f>
        <v/>
      </c>
      <c r="C29" s="6" t="n"/>
      <c r="D29" s="6" t="n"/>
      <c r="E29" s="6" t="n"/>
      <c r="F29" s="6" t="n"/>
      <c r="G29" s="35" t="n"/>
      <c r="H29" s="35" t="n"/>
      <c r="I29" s="8" t="n"/>
      <c r="J29" s="6" t="n"/>
      <c r="K29" s="8" t="n"/>
      <c r="M29">
        <f>IFERROR(VLOOKUP(C29,'11-Integration Employe'!C5:O85,3,FALSE),"")</f>
        <v/>
      </c>
      <c r="N29">
        <f>IFERROR(VLOOKUP(C29,'11-Integration Employe'!C5:O85,4,FALSE),"")</f>
        <v/>
      </c>
    </row>
    <row r="30" ht="22" customHeight="1">
      <c r="B30" s="24">
        <f>IF(C30="","","FMT-"&amp;TEXT(COUNTA($C$5:C30),"000"))</f>
        <v/>
      </c>
      <c r="C30" s="10" t="n"/>
      <c r="D30" s="10" t="n"/>
      <c r="E30" s="10" t="n"/>
      <c r="F30" s="10" t="n"/>
      <c r="G30" s="36" t="n"/>
      <c r="H30" s="36" t="n"/>
      <c r="I30" s="12" t="n"/>
      <c r="J30" s="10" t="n"/>
      <c r="K30" s="12" t="n"/>
      <c r="M30">
        <f>IFERROR(VLOOKUP(C30,'11-Integration Employe'!C5:O85,3,FALSE),"")</f>
        <v/>
      </c>
      <c r="N30">
        <f>IFERROR(VLOOKUP(C30,'11-Integration Employe'!C5:O85,4,FALSE),"")</f>
        <v/>
      </c>
    </row>
    <row r="31" ht="22" customHeight="1">
      <c r="B31" s="25">
        <f>IF(C31="","","FMT-"&amp;TEXT(COUNTA($C$5:C31),"000"))</f>
        <v/>
      </c>
      <c r="C31" s="6" t="n"/>
      <c r="D31" s="6" t="n"/>
      <c r="E31" s="6" t="n"/>
      <c r="F31" s="6" t="n"/>
      <c r="G31" s="35" t="n"/>
      <c r="H31" s="35" t="n"/>
      <c r="I31" s="8" t="n"/>
      <c r="J31" s="6" t="n"/>
      <c r="K31" s="8" t="n"/>
      <c r="M31">
        <f>IFERROR(VLOOKUP(C31,'11-Integration Employe'!C5:O85,3,FALSE),"")</f>
        <v/>
      </c>
      <c r="N31">
        <f>IFERROR(VLOOKUP(C31,'11-Integration Employe'!C5:O85,4,FALSE),"")</f>
        <v/>
      </c>
    </row>
    <row r="32" ht="22" customHeight="1">
      <c r="B32" s="24">
        <f>IF(C32="","","FMT-"&amp;TEXT(COUNTA($C$5:C32),"000"))</f>
        <v/>
      </c>
      <c r="C32" s="10" t="n"/>
      <c r="D32" s="10" t="n"/>
      <c r="E32" s="10" t="n"/>
      <c r="F32" s="10" t="n"/>
      <c r="G32" s="36" t="n"/>
      <c r="H32" s="36" t="n"/>
      <c r="I32" s="12" t="n"/>
      <c r="J32" s="10" t="n"/>
      <c r="K32" s="12" t="n"/>
      <c r="M32">
        <f>IFERROR(VLOOKUP(C32,'11-Integration Employe'!C5:O85,3,FALSE),"")</f>
        <v/>
      </c>
      <c r="N32">
        <f>IFERROR(VLOOKUP(C32,'11-Integration Employe'!C5:O85,4,FALSE),"")</f>
        <v/>
      </c>
    </row>
    <row r="33" ht="22" customHeight="1">
      <c r="B33" s="25">
        <f>IF(C33="","","FMT-"&amp;TEXT(COUNTA($C$5:C33),"000"))</f>
        <v/>
      </c>
      <c r="C33" s="6" t="n"/>
      <c r="D33" s="6" t="n"/>
      <c r="E33" s="6" t="n"/>
      <c r="F33" s="6" t="n"/>
      <c r="G33" s="35" t="n"/>
      <c r="H33" s="35" t="n"/>
      <c r="I33" s="8" t="n"/>
      <c r="J33" s="6" t="n"/>
      <c r="K33" s="8" t="n"/>
      <c r="M33">
        <f>IFERROR(VLOOKUP(C33,'11-Integration Employe'!C5:O85,3,FALSE),"")</f>
        <v/>
      </c>
      <c r="N33">
        <f>IFERROR(VLOOKUP(C33,'11-Integration Employe'!C5:O85,4,FALSE),"")</f>
        <v/>
      </c>
    </row>
    <row r="34" ht="22" customHeight="1">
      <c r="B34" s="24">
        <f>IF(C34="","","FMT-"&amp;TEXT(COUNTA($C$5:C34),"000"))</f>
        <v/>
      </c>
      <c r="C34" s="10" t="n"/>
      <c r="D34" s="10" t="n"/>
      <c r="E34" s="10" t="n"/>
      <c r="F34" s="10" t="n"/>
      <c r="G34" s="36" t="n"/>
      <c r="H34" s="36" t="n"/>
      <c r="I34" s="12" t="n"/>
      <c r="J34" s="10" t="n"/>
      <c r="K34" s="12" t="n"/>
      <c r="M34">
        <f>IFERROR(VLOOKUP(C34,'11-Integration Employe'!C5:O85,3,FALSE),"")</f>
        <v/>
      </c>
      <c r="N34">
        <f>IFERROR(VLOOKUP(C34,'11-Integration Employe'!C5:O85,4,FALSE),"")</f>
        <v/>
      </c>
    </row>
    <row r="35" ht="22" customHeight="1">
      <c r="B35" s="25">
        <f>IF(C35="","","FMT-"&amp;TEXT(COUNTA($C$5:C35),"000"))</f>
        <v/>
      </c>
      <c r="C35" s="6" t="n"/>
      <c r="D35" s="6" t="n"/>
      <c r="E35" s="6" t="n"/>
      <c r="F35" s="6" t="n"/>
      <c r="G35" s="35" t="n"/>
      <c r="H35" s="35" t="n"/>
      <c r="I35" s="8" t="n"/>
      <c r="J35" s="6" t="n"/>
      <c r="K35" s="8" t="n"/>
      <c r="M35">
        <f>IFERROR(VLOOKUP(C35,'11-Integration Employe'!C5:O85,3,FALSE),"")</f>
        <v/>
      </c>
      <c r="N35">
        <f>IFERROR(VLOOKUP(C35,'11-Integration Employe'!C5:O85,4,FALSE),"")</f>
        <v/>
      </c>
    </row>
    <row r="36" ht="22" customHeight="1">
      <c r="B36" s="24">
        <f>IF(C36="","","FMT-"&amp;TEXT(COUNTA($C$5:C36),"000"))</f>
        <v/>
      </c>
      <c r="C36" s="10" t="n"/>
      <c r="D36" s="10" t="n"/>
      <c r="E36" s="10" t="n"/>
      <c r="F36" s="10" t="n"/>
      <c r="G36" s="36" t="n"/>
      <c r="H36" s="36" t="n"/>
      <c r="I36" s="12" t="n"/>
      <c r="J36" s="10" t="n"/>
      <c r="K36" s="12" t="n"/>
      <c r="M36">
        <f>IFERROR(VLOOKUP(C36,'11-Integration Employe'!C5:O85,3,FALSE),"")</f>
        <v/>
      </c>
      <c r="N36">
        <f>IFERROR(VLOOKUP(C36,'11-Integration Employe'!C5:O85,4,FALSE),"")</f>
        <v/>
      </c>
    </row>
    <row r="37" ht="22" customHeight="1">
      <c r="B37" s="25">
        <f>IF(C37="","","FMT-"&amp;TEXT(COUNTA($C$5:C37),"000"))</f>
        <v/>
      </c>
      <c r="C37" s="6" t="n"/>
      <c r="D37" s="6" t="n"/>
      <c r="E37" s="6" t="n"/>
      <c r="F37" s="6" t="n"/>
      <c r="G37" s="35" t="n"/>
      <c r="H37" s="35" t="n"/>
      <c r="I37" s="8" t="n"/>
      <c r="J37" s="6" t="n"/>
      <c r="K37" s="8" t="n"/>
      <c r="M37">
        <f>IFERROR(VLOOKUP(C37,'11-Integration Employe'!C5:O85,3,FALSE),"")</f>
        <v/>
      </c>
      <c r="N37">
        <f>IFERROR(VLOOKUP(C37,'11-Integration Employe'!C5:O85,4,FALSE),"")</f>
        <v/>
      </c>
    </row>
    <row r="38" ht="22" customHeight="1">
      <c r="B38" s="24">
        <f>IF(C38="","","FMT-"&amp;TEXT(COUNTA($C$5:C38),"000"))</f>
        <v/>
      </c>
      <c r="C38" s="10" t="n"/>
      <c r="D38" s="10" t="n"/>
      <c r="E38" s="10" t="n"/>
      <c r="F38" s="10" t="n"/>
      <c r="G38" s="36" t="n"/>
      <c r="H38" s="36" t="n"/>
      <c r="I38" s="12" t="n"/>
      <c r="J38" s="10" t="n"/>
      <c r="K38" s="12" t="n"/>
      <c r="M38">
        <f>IFERROR(VLOOKUP(C38,'11-Integration Employe'!C5:O85,3,FALSE),"")</f>
        <v/>
      </c>
      <c r="N38">
        <f>IFERROR(VLOOKUP(C38,'11-Integration Employe'!C5:O85,4,FALSE),"")</f>
        <v/>
      </c>
    </row>
    <row r="39" ht="22" customHeight="1">
      <c r="B39" s="25">
        <f>IF(C39="","","FMT-"&amp;TEXT(COUNTA($C$5:C39),"000"))</f>
        <v/>
      </c>
      <c r="C39" s="6" t="n"/>
      <c r="D39" s="6" t="n"/>
      <c r="E39" s="6" t="n"/>
      <c r="F39" s="6" t="n"/>
      <c r="G39" s="35" t="n"/>
      <c r="H39" s="35" t="n"/>
      <c r="I39" s="8" t="n"/>
      <c r="J39" s="6" t="n"/>
      <c r="K39" s="8" t="n"/>
      <c r="M39">
        <f>IFERROR(VLOOKUP(C39,'11-Integration Employe'!C5:O85,3,FALSE),"")</f>
        <v/>
      </c>
      <c r="N39">
        <f>IFERROR(VLOOKUP(C39,'11-Integration Employe'!C5:O85,4,FALSE),"")</f>
        <v/>
      </c>
    </row>
    <row r="40" ht="22" customHeight="1">
      <c r="B40" s="24">
        <f>IF(C40="","","FMT-"&amp;TEXT(COUNTA($C$5:C40),"000"))</f>
        <v/>
      </c>
      <c r="C40" s="10" t="n"/>
      <c r="D40" s="10" t="n"/>
      <c r="E40" s="10" t="n"/>
      <c r="F40" s="10" t="n"/>
      <c r="G40" s="36" t="n"/>
      <c r="H40" s="36" t="n"/>
      <c r="I40" s="12" t="n"/>
      <c r="J40" s="10" t="n"/>
      <c r="K40" s="12" t="n"/>
      <c r="M40">
        <f>IFERROR(VLOOKUP(C40,'11-Integration Employe'!C5:O85,3,FALSE),"")</f>
        <v/>
      </c>
      <c r="N40">
        <f>IFERROR(VLOOKUP(C40,'11-Integration Employe'!C5:O85,4,FALSE),"")</f>
        <v/>
      </c>
    </row>
    <row r="41" ht="22" customHeight="1">
      <c r="B41" s="25">
        <f>IF(C41="","","FMT-"&amp;TEXT(COUNTA($C$5:C41),"000"))</f>
        <v/>
      </c>
      <c r="C41" s="6" t="n"/>
      <c r="D41" s="6" t="n"/>
      <c r="E41" s="6" t="n"/>
      <c r="F41" s="6" t="n"/>
      <c r="G41" s="35" t="n"/>
      <c r="H41" s="35" t="n"/>
      <c r="I41" s="8" t="n"/>
      <c r="J41" s="6" t="n"/>
      <c r="K41" s="8" t="n"/>
      <c r="M41">
        <f>IFERROR(VLOOKUP(C41,'11-Integration Employe'!C5:O85,3,FALSE),"")</f>
        <v/>
      </c>
      <c r="N41">
        <f>IFERROR(VLOOKUP(C41,'11-Integration Employe'!C5:O85,4,FALSE),"")</f>
        <v/>
      </c>
    </row>
    <row r="42" ht="22" customHeight="1">
      <c r="B42" s="24">
        <f>IF(C42="","","FMT-"&amp;TEXT(COUNTA($C$5:C42),"000"))</f>
        <v/>
      </c>
      <c r="C42" s="10" t="n"/>
      <c r="D42" s="10" t="n"/>
      <c r="E42" s="10" t="n"/>
      <c r="F42" s="10" t="n"/>
      <c r="G42" s="36" t="n"/>
      <c r="H42" s="36" t="n"/>
      <c r="I42" s="12" t="n"/>
      <c r="J42" s="10" t="n"/>
      <c r="K42" s="12" t="n"/>
      <c r="M42">
        <f>IFERROR(VLOOKUP(C42,'11-Integration Employe'!C5:O85,3,FALSE),"")</f>
        <v/>
      </c>
      <c r="N42">
        <f>IFERROR(VLOOKUP(C42,'11-Integration Employe'!C5:O85,4,FALSE),"")</f>
        <v/>
      </c>
    </row>
    <row r="43" ht="22" customHeight="1">
      <c r="B43" s="25">
        <f>IF(C43="","","FMT-"&amp;TEXT(COUNTA($C$5:C43),"000"))</f>
        <v/>
      </c>
      <c r="C43" s="6" t="n"/>
      <c r="D43" s="6" t="n"/>
      <c r="E43" s="6" t="n"/>
      <c r="F43" s="6" t="n"/>
      <c r="G43" s="35" t="n"/>
      <c r="H43" s="35" t="n"/>
      <c r="I43" s="8" t="n"/>
      <c r="J43" s="6" t="n"/>
      <c r="K43" s="8" t="n"/>
      <c r="M43">
        <f>IFERROR(VLOOKUP(C43,'11-Integration Employe'!C5:O85,3,FALSE),"")</f>
        <v/>
      </c>
      <c r="N43">
        <f>IFERROR(VLOOKUP(C43,'11-Integration Employe'!C5:O85,4,FALSE),"")</f>
        <v/>
      </c>
    </row>
    <row r="44" ht="22" customHeight="1">
      <c r="B44" s="24">
        <f>IF(C44="","","FMT-"&amp;TEXT(COUNTA($C$5:C44),"000"))</f>
        <v/>
      </c>
      <c r="C44" s="10" t="n"/>
      <c r="D44" s="10" t="n"/>
      <c r="E44" s="10" t="n"/>
      <c r="F44" s="10" t="n"/>
      <c r="G44" s="36" t="n"/>
      <c r="H44" s="36" t="n"/>
      <c r="I44" s="12" t="n"/>
      <c r="J44" s="10" t="n"/>
      <c r="K44" s="12" t="n"/>
      <c r="M44">
        <f>IFERROR(VLOOKUP(C44,'11-Integration Employe'!C5:O85,3,FALSE),"")</f>
        <v/>
      </c>
      <c r="N44">
        <f>IFERROR(VLOOKUP(C44,'11-Integration Employe'!C5:O85,4,FALSE),"")</f>
        <v/>
      </c>
    </row>
    <row r="45" ht="22" customHeight="1">
      <c r="B45" s="25">
        <f>IF(C45="","","FMT-"&amp;TEXT(COUNTA($C$5:C45),"000"))</f>
        <v/>
      </c>
      <c r="C45" s="6" t="n"/>
      <c r="D45" s="6" t="n"/>
      <c r="E45" s="6" t="n"/>
      <c r="F45" s="6" t="n"/>
      <c r="G45" s="35" t="n"/>
      <c r="H45" s="35" t="n"/>
      <c r="I45" s="8" t="n"/>
      <c r="J45" s="6" t="n"/>
      <c r="K45" s="8" t="n"/>
      <c r="M45">
        <f>IFERROR(VLOOKUP(C45,'11-Integration Employe'!C5:O85,3,FALSE),"")</f>
        <v/>
      </c>
      <c r="N45">
        <f>IFERROR(VLOOKUP(C45,'11-Integration Employe'!C5:O85,4,FALSE),"")</f>
        <v/>
      </c>
    </row>
    <row r="46" ht="22" customHeight="1">
      <c r="B46" s="24">
        <f>IF(C46="","","FMT-"&amp;TEXT(COUNTA($C$5:C46),"000"))</f>
        <v/>
      </c>
      <c r="C46" s="10" t="n"/>
      <c r="D46" s="10" t="n"/>
      <c r="E46" s="10" t="n"/>
      <c r="F46" s="10" t="n"/>
      <c r="G46" s="36" t="n"/>
      <c r="H46" s="36" t="n"/>
      <c r="I46" s="12" t="n"/>
      <c r="J46" s="10" t="n"/>
      <c r="K46" s="12" t="n"/>
      <c r="M46">
        <f>IFERROR(VLOOKUP(C46,'11-Integration Employe'!C5:O85,3,FALSE),"")</f>
        <v/>
      </c>
      <c r="N46">
        <f>IFERROR(VLOOKUP(C46,'11-Integration Employe'!C5:O85,4,FALSE),"")</f>
        <v/>
      </c>
    </row>
    <row r="47" ht="22" customHeight="1">
      <c r="B47" s="25">
        <f>IF(C47="","","FMT-"&amp;TEXT(COUNTA($C$5:C47),"000"))</f>
        <v/>
      </c>
      <c r="C47" s="6" t="n"/>
      <c r="D47" s="6" t="n"/>
      <c r="E47" s="6" t="n"/>
      <c r="F47" s="6" t="n"/>
      <c r="G47" s="35" t="n"/>
      <c r="H47" s="35" t="n"/>
      <c r="I47" s="8" t="n"/>
      <c r="J47" s="6" t="n"/>
      <c r="K47" s="8" t="n"/>
      <c r="M47">
        <f>IFERROR(VLOOKUP(C47,'11-Integration Employe'!C5:O85,3,FALSE),"")</f>
        <v/>
      </c>
      <c r="N47">
        <f>IFERROR(VLOOKUP(C47,'11-Integration Employe'!C5:O85,4,FALSE),"")</f>
        <v/>
      </c>
    </row>
    <row r="48" ht="22" customHeight="1">
      <c r="B48" s="24">
        <f>IF(C48="","","FMT-"&amp;TEXT(COUNTA($C$5:C48),"000"))</f>
        <v/>
      </c>
      <c r="C48" s="10" t="n"/>
      <c r="D48" s="10" t="n"/>
      <c r="E48" s="10" t="n"/>
      <c r="F48" s="10" t="n"/>
      <c r="G48" s="36" t="n"/>
      <c r="H48" s="36" t="n"/>
      <c r="I48" s="12" t="n"/>
      <c r="J48" s="10" t="n"/>
      <c r="K48" s="12" t="n"/>
      <c r="M48">
        <f>IFERROR(VLOOKUP(C48,'11-Integration Employe'!C5:O85,3,FALSE),"")</f>
        <v/>
      </c>
      <c r="N48">
        <f>IFERROR(VLOOKUP(C48,'11-Integration Employe'!C5:O85,4,FALSE),"")</f>
        <v/>
      </c>
    </row>
    <row r="49" ht="22" customHeight="1">
      <c r="B49" s="25">
        <f>IF(C49="","","FMT-"&amp;TEXT(COUNTA($C$5:C49),"000"))</f>
        <v/>
      </c>
      <c r="C49" s="6" t="n"/>
      <c r="D49" s="6" t="n"/>
      <c r="E49" s="6" t="n"/>
      <c r="F49" s="6" t="n"/>
      <c r="G49" s="35" t="n"/>
      <c r="H49" s="35" t="n"/>
      <c r="I49" s="8" t="n"/>
      <c r="J49" s="6" t="n"/>
      <c r="K49" s="8" t="n"/>
      <c r="M49">
        <f>IFERROR(VLOOKUP(C49,'11-Integration Employe'!C5:O85,3,FALSE),"")</f>
        <v/>
      </c>
      <c r="N49">
        <f>IFERROR(VLOOKUP(C49,'11-Integration Employe'!C5:O85,4,FALSE),"")</f>
        <v/>
      </c>
    </row>
    <row r="50" ht="22" customHeight="1">
      <c r="B50" s="24">
        <f>IF(C50="","","FMT-"&amp;TEXT(COUNTA($C$5:C50),"000"))</f>
        <v/>
      </c>
      <c r="C50" s="10" t="n"/>
      <c r="D50" s="10" t="n"/>
      <c r="E50" s="10" t="n"/>
      <c r="F50" s="10" t="n"/>
      <c r="G50" s="36" t="n"/>
      <c r="H50" s="36" t="n"/>
      <c r="I50" s="12" t="n"/>
      <c r="J50" s="10" t="n"/>
      <c r="K50" s="12" t="n"/>
      <c r="M50">
        <f>IFERROR(VLOOKUP(C50,'11-Integration Employe'!C5:O85,3,FALSE),"")</f>
        <v/>
      </c>
      <c r="N50">
        <f>IFERROR(VLOOKUP(C50,'11-Integration Employe'!C5:O85,4,FALSE),"")</f>
        <v/>
      </c>
    </row>
    <row r="51" ht="22" customHeight="1">
      <c r="B51" s="25">
        <f>IF(C51="","","FMT-"&amp;TEXT(COUNTA($C$5:C51),"000"))</f>
        <v/>
      </c>
      <c r="C51" s="6" t="n"/>
      <c r="D51" s="6" t="n"/>
      <c r="E51" s="6" t="n"/>
      <c r="F51" s="6" t="n"/>
      <c r="G51" s="35" t="n"/>
      <c r="H51" s="35" t="n"/>
      <c r="I51" s="8" t="n"/>
      <c r="J51" s="6" t="n"/>
      <c r="K51" s="8" t="n"/>
      <c r="M51">
        <f>IFERROR(VLOOKUP(C51,'11-Integration Employe'!C5:O85,3,FALSE),"")</f>
        <v/>
      </c>
      <c r="N51">
        <f>IFERROR(VLOOKUP(C51,'11-Integration Employe'!C5:O85,4,FALSE),"")</f>
        <v/>
      </c>
    </row>
    <row r="52" ht="22" customHeight="1">
      <c r="B52" s="24">
        <f>IF(C52="","","FMT-"&amp;TEXT(COUNTA($C$5:C52),"000"))</f>
        <v/>
      </c>
      <c r="C52" s="10" t="n"/>
      <c r="D52" s="10" t="n"/>
      <c r="E52" s="10" t="n"/>
      <c r="F52" s="10" t="n"/>
      <c r="G52" s="36" t="n"/>
      <c r="H52" s="36" t="n"/>
      <c r="I52" s="12" t="n"/>
      <c r="J52" s="10" t="n"/>
      <c r="K52" s="12" t="n"/>
      <c r="M52">
        <f>IFERROR(VLOOKUP(C52,'11-Integration Employe'!C5:O85,3,FALSE),"")</f>
        <v/>
      </c>
      <c r="N52">
        <f>IFERROR(VLOOKUP(C52,'11-Integration Employe'!C5:O85,4,FALSE),"")</f>
        <v/>
      </c>
    </row>
    <row r="53" ht="22" customHeight="1">
      <c r="B53" s="25">
        <f>IF(C53="","","FMT-"&amp;TEXT(COUNTA($C$5:C53),"000"))</f>
        <v/>
      </c>
      <c r="C53" s="6" t="n"/>
      <c r="D53" s="6" t="n"/>
      <c r="E53" s="6" t="n"/>
      <c r="F53" s="6" t="n"/>
      <c r="G53" s="35" t="n"/>
      <c r="H53" s="35" t="n"/>
      <c r="I53" s="8" t="n"/>
      <c r="J53" s="6" t="n"/>
      <c r="K53" s="8" t="n"/>
      <c r="M53">
        <f>IFERROR(VLOOKUP(C53,'11-Integration Employe'!C5:O85,3,FALSE),"")</f>
        <v/>
      </c>
      <c r="N53">
        <f>IFERROR(VLOOKUP(C53,'11-Integration Employe'!C5:O85,4,FALSE),"")</f>
        <v/>
      </c>
    </row>
    <row r="54" ht="22" customHeight="1">
      <c r="B54" s="24">
        <f>IF(C54="","","FMT-"&amp;TEXT(COUNTA($C$5:C54),"000"))</f>
        <v/>
      </c>
      <c r="C54" s="10" t="n"/>
      <c r="D54" s="10" t="n"/>
      <c r="E54" s="10" t="n"/>
      <c r="F54" s="10" t="n"/>
      <c r="G54" s="36" t="n"/>
      <c r="H54" s="36" t="n"/>
      <c r="I54" s="12" t="n"/>
      <c r="J54" s="10" t="n"/>
      <c r="K54" s="12" t="n"/>
      <c r="M54">
        <f>IFERROR(VLOOKUP(C54,'11-Integration Employe'!C5:O85,3,FALSE),"")</f>
        <v/>
      </c>
      <c r="N54">
        <f>IFERROR(VLOOKUP(C54,'11-Integration Employe'!C5:O85,4,FALSE),"")</f>
        <v/>
      </c>
    </row>
    <row r="55" ht="22" customHeight="1">
      <c r="B55" s="25">
        <f>IF(C55="","","FMT-"&amp;TEXT(COUNTA($C$5:C55),"000"))</f>
        <v/>
      </c>
      <c r="C55" s="6" t="n"/>
      <c r="D55" s="6" t="n"/>
      <c r="E55" s="6" t="n"/>
      <c r="F55" s="6" t="n"/>
      <c r="G55" s="35" t="n"/>
      <c r="H55" s="35" t="n"/>
      <c r="I55" s="8" t="n"/>
      <c r="J55" s="6" t="n"/>
      <c r="K55" s="8" t="n"/>
      <c r="M55">
        <f>IFERROR(VLOOKUP(C55,'11-Integration Employe'!C5:O85,3,FALSE),"")</f>
        <v/>
      </c>
      <c r="N55">
        <f>IFERROR(VLOOKUP(C55,'11-Integration Employe'!C5:O85,4,FALSE),"")</f>
        <v/>
      </c>
    </row>
    <row r="56" ht="22" customHeight="1">
      <c r="B56" s="24">
        <f>IF(C56="","","FMT-"&amp;TEXT(COUNTA($C$5:C56),"000"))</f>
        <v/>
      </c>
      <c r="C56" s="10" t="n"/>
      <c r="D56" s="10" t="n"/>
      <c r="E56" s="10" t="n"/>
      <c r="F56" s="10" t="n"/>
      <c r="G56" s="36" t="n"/>
      <c r="H56" s="36" t="n"/>
      <c r="I56" s="12" t="n"/>
      <c r="J56" s="10" t="n"/>
      <c r="K56" s="12" t="n"/>
      <c r="M56">
        <f>IFERROR(VLOOKUP(C56,'11-Integration Employe'!C5:O85,3,FALSE),"")</f>
        <v/>
      </c>
      <c r="N56">
        <f>IFERROR(VLOOKUP(C56,'11-Integration Employe'!C5:O85,4,FALSE),"")</f>
        <v/>
      </c>
    </row>
    <row r="57" ht="22" customHeight="1">
      <c r="B57" s="25">
        <f>IF(C57="","","FMT-"&amp;TEXT(COUNTA($C$5:C57),"000"))</f>
        <v/>
      </c>
      <c r="C57" s="6" t="n"/>
      <c r="D57" s="6" t="n"/>
      <c r="E57" s="6" t="n"/>
      <c r="F57" s="6" t="n"/>
      <c r="G57" s="35" t="n"/>
      <c r="H57" s="35" t="n"/>
      <c r="I57" s="8" t="n"/>
      <c r="J57" s="6" t="n"/>
      <c r="K57" s="8" t="n"/>
      <c r="M57">
        <f>IFERROR(VLOOKUP(C57,'11-Integration Employe'!C5:O85,3,FALSE),"")</f>
        <v/>
      </c>
      <c r="N57">
        <f>IFERROR(VLOOKUP(C57,'11-Integration Employe'!C5:O85,4,FALSE),"")</f>
        <v/>
      </c>
    </row>
    <row r="58" ht="22" customHeight="1">
      <c r="B58" s="24">
        <f>IF(C58="","","FMT-"&amp;TEXT(COUNTA($C$5:C58),"000"))</f>
        <v/>
      </c>
      <c r="C58" s="10" t="n"/>
      <c r="D58" s="10" t="n"/>
      <c r="E58" s="10" t="n"/>
      <c r="F58" s="10" t="n"/>
      <c r="G58" s="36" t="n"/>
      <c r="H58" s="36" t="n"/>
      <c r="I58" s="12" t="n"/>
      <c r="J58" s="10" t="n"/>
      <c r="K58" s="12" t="n"/>
      <c r="M58">
        <f>IFERROR(VLOOKUP(C58,'11-Integration Employe'!C5:O85,3,FALSE),"")</f>
        <v/>
      </c>
      <c r="N58">
        <f>IFERROR(VLOOKUP(C58,'11-Integration Employe'!C5:O85,4,FALSE),"")</f>
        <v/>
      </c>
    </row>
    <row r="59" ht="22" customHeight="1">
      <c r="B59" s="25">
        <f>IF(C59="","","FMT-"&amp;TEXT(COUNTA($C$5:C59),"000"))</f>
        <v/>
      </c>
      <c r="C59" s="6" t="n"/>
      <c r="D59" s="6" t="n"/>
      <c r="E59" s="6" t="n"/>
      <c r="F59" s="6" t="n"/>
      <c r="G59" s="35" t="n"/>
      <c r="H59" s="35" t="n"/>
      <c r="I59" s="8" t="n"/>
      <c r="J59" s="6" t="n"/>
      <c r="K59" s="8" t="n"/>
      <c r="M59">
        <f>IFERROR(VLOOKUP(C59,'11-Integration Employe'!C5:O85,3,FALSE),"")</f>
        <v/>
      </c>
      <c r="N59">
        <f>IFERROR(VLOOKUP(C59,'11-Integration Employe'!C5:O85,4,FALSE),"")</f>
        <v/>
      </c>
    </row>
    <row r="60" ht="22" customHeight="1">
      <c r="B60" s="24">
        <f>IF(C60="","","FMT-"&amp;TEXT(COUNTA($C$5:C60),"000"))</f>
        <v/>
      </c>
      <c r="C60" s="10" t="n"/>
      <c r="D60" s="10" t="n"/>
      <c r="E60" s="10" t="n"/>
      <c r="F60" s="10" t="n"/>
      <c r="G60" s="36" t="n"/>
      <c r="H60" s="36" t="n"/>
      <c r="I60" s="12" t="n"/>
      <c r="J60" s="10" t="n"/>
      <c r="K60" s="12" t="n"/>
      <c r="M60">
        <f>IFERROR(VLOOKUP(C60,'11-Integration Employe'!C5:O85,3,FALSE),"")</f>
        <v/>
      </c>
      <c r="N60">
        <f>IFERROR(VLOOKUP(C60,'11-Integration Employe'!C5:O85,4,FALSE),"")</f>
        <v/>
      </c>
    </row>
    <row r="61" ht="22" customHeight="1">
      <c r="B61" s="25">
        <f>IF(C61="","","FMT-"&amp;TEXT(COUNTA($C$5:C61),"000"))</f>
        <v/>
      </c>
      <c r="C61" s="6" t="n"/>
      <c r="D61" s="6" t="n"/>
      <c r="E61" s="6" t="n"/>
      <c r="F61" s="6" t="n"/>
      <c r="G61" s="35" t="n"/>
      <c r="H61" s="35" t="n"/>
      <c r="I61" s="8" t="n"/>
      <c r="J61" s="6" t="n"/>
      <c r="K61" s="8" t="n"/>
      <c r="M61">
        <f>IFERROR(VLOOKUP(C61,'11-Integration Employe'!C5:O85,3,FALSE),"")</f>
        <v/>
      </c>
      <c r="N61">
        <f>IFERROR(VLOOKUP(C61,'11-Integration Employe'!C5:O85,4,FALSE),"")</f>
        <v/>
      </c>
    </row>
    <row r="62" ht="22" customHeight="1">
      <c r="B62" s="24">
        <f>IF(C62="","","FMT-"&amp;TEXT(COUNTA($C$5:C62),"000"))</f>
        <v/>
      </c>
      <c r="C62" s="10" t="n"/>
      <c r="D62" s="10" t="n"/>
      <c r="E62" s="10" t="n"/>
      <c r="F62" s="10" t="n"/>
      <c r="G62" s="36" t="n"/>
      <c r="H62" s="36" t="n"/>
      <c r="I62" s="12" t="n"/>
      <c r="J62" s="10" t="n"/>
      <c r="K62" s="12" t="n"/>
      <c r="M62">
        <f>IFERROR(VLOOKUP(C62,'11-Integration Employe'!C5:O85,3,FALSE),"")</f>
        <v/>
      </c>
      <c r="N62">
        <f>IFERROR(VLOOKUP(C62,'11-Integration Employe'!C5:O85,4,FALSE),"")</f>
        <v/>
      </c>
    </row>
    <row r="63" ht="22" customHeight="1">
      <c r="B63" s="25">
        <f>IF(C63="","","FMT-"&amp;TEXT(COUNTA($C$5:C63),"000"))</f>
        <v/>
      </c>
      <c r="C63" s="6" t="n"/>
      <c r="D63" s="6" t="n"/>
      <c r="E63" s="6" t="n"/>
      <c r="F63" s="6" t="n"/>
      <c r="G63" s="35" t="n"/>
      <c r="H63" s="35" t="n"/>
      <c r="I63" s="8" t="n"/>
      <c r="J63" s="6" t="n"/>
      <c r="K63" s="8" t="n"/>
      <c r="M63">
        <f>IFERROR(VLOOKUP(C63,'11-Integration Employe'!C5:O85,3,FALSE),"")</f>
        <v/>
      </c>
      <c r="N63">
        <f>IFERROR(VLOOKUP(C63,'11-Integration Employe'!C5:O85,4,FALSE),"")</f>
        <v/>
      </c>
    </row>
    <row r="64" ht="22" customHeight="1">
      <c r="B64" s="24">
        <f>IF(C64="","","FMT-"&amp;TEXT(COUNTA($C$5:C64),"000"))</f>
        <v/>
      </c>
      <c r="C64" s="10" t="n"/>
      <c r="D64" s="10" t="n"/>
      <c r="E64" s="10" t="n"/>
      <c r="F64" s="10" t="n"/>
      <c r="G64" s="36" t="n"/>
      <c r="H64" s="36" t="n"/>
      <c r="I64" s="12" t="n"/>
      <c r="J64" s="10" t="n"/>
      <c r="K64" s="12" t="n"/>
      <c r="M64">
        <f>IFERROR(VLOOKUP(C64,'11-Integration Employe'!C5:O85,3,FALSE),"")</f>
        <v/>
      </c>
      <c r="N64">
        <f>IFERROR(VLOOKUP(C64,'11-Integration Employe'!C5:O85,4,FALSE),"")</f>
        <v/>
      </c>
    </row>
    <row r="65" ht="22" customHeight="1">
      <c r="B65" s="25">
        <f>IF(C65="","","FMT-"&amp;TEXT(COUNTA($C$5:C65),"000"))</f>
        <v/>
      </c>
      <c r="C65" s="6" t="n"/>
      <c r="D65" s="6" t="n"/>
      <c r="E65" s="6" t="n"/>
      <c r="F65" s="6" t="n"/>
      <c r="G65" s="35" t="n"/>
      <c r="H65" s="35" t="n"/>
      <c r="I65" s="8" t="n"/>
      <c r="J65" s="6" t="n"/>
      <c r="K65" s="8" t="n"/>
      <c r="M65">
        <f>IFERROR(VLOOKUP(C65,'11-Integration Employe'!C5:O85,3,FALSE),"")</f>
        <v/>
      </c>
      <c r="N65">
        <f>IFERROR(VLOOKUP(C65,'11-Integration Employe'!C5:O85,4,FALSE),"")</f>
        <v/>
      </c>
    </row>
    <row r="66" ht="22" customHeight="1">
      <c r="B66" s="24">
        <f>IF(C66="","","FMT-"&amp;TEXT(COUNTA($C$5:C66),"000"))</f>
        <v/>
      </c>
      <c r="C66" s="10" t="n"/>
      <c r="D66" s="10" t="n"/>
      <c r="E66" s="10" t="n"/>
      <c r="F66" s="10" t="n"/>
      <c r="G66" s="36" t="n"/>
      <c r="H66" s="36" t="n"/>
      <c r="I66" s="12" t="n"/>
      <c r="J66" s="10" t="n"/>
      <c r="K66" s="12" t="n"/>
      <c r="M66">
        <f>IFERROR(VLOOKUP(C66,'11-Integration Employe'!C5:O85,3,FALSE),"")</f>
        <v/>
      </c>
      <c r="N66">
        <f>IFERROR(VLOOKUP(C66,'11-Integration Employe'!C5:O85,4,FALSE),"")</f>
        <v/>
      </c>
    </row>
    <row r="67" ht="22" customHeight="1">
      <c r="B67" s="25">
        <f>IF(C67="","","FMT-"&amp;TEXT(COUNTA($C$5:C67),"000"))</f>
        <v/>
      </c>
      <c r="C67" s="6" t="n"/>
      <c r="D67" s="6" t="n"/>
      <c r="E67" s="6" t="n"/>
      <c r="F67" s="6" t="n"/>
      <c r="G67" s="35" t="n"/>
      <c r="H67" s="35" t="n"/>
      <c r="I67" s="8" t="n"/>
      <c r="J67" s="6" t="n"/>
      <c r="K67" s="8" t="n"/>
      <c r="M67">
        <f>IFERROR(VLOOKUP(C67,'11-Integration Employe'!C5:O85,3,FALSE),"")</f>
        <v/>
      </c>
      <c r="N67">
        <f>IFERROR(VLOOKUP(C67,'11-Integration Employe'!C5:O85,4,FALSE),"")</f>
        <v/>
      </c>
    </row>
    <row r="68" ht="22" customHeight="1">
      <c r="B68" s="24">
        <f>IF(C68="","","FMT-"&amp;TEXT(COUNTA($C$5:C68),"000"))</f>
        <v/>
      </c>
      <c r="C68" s="10" t="n"/>
      <c r="D68" s="10" t="n"/>
      <c r="E68" s="10" t="n"/>
      <c r="F68" s="10" t="n"/>
      <c r="G68" s="36" t="n"/>
      <c r="H68" s="36" t="n"/>
      <c r="I68" s="12" t="n"/>
      <c r="J68" s="10" t="n"/>
      <c r="K68" s="12" t="n"/>
      <c r="M68">
        <f>IFERROR(VLOOKUP(C68,'11-Integration Employe'!C5:O85,3,FALSE),"")</f>
        <v/>
      </c>
      <c r="N68">
        <f>IFERROR(VLOOKUP(C68,'11-Integration Employe'!C5:O85,4,FALSE),"")</f>
        <v/>
      </c>
    </row>
    <row r="69" ht="22" customHeight="1">
      <c r="B69" s="25">
        <f>IF(C69="","","FMT-"&amp;TEXT(COUNTA($C$5:C69),"000"))</f>
        <v/>
      </c>
      <c r="C69" s="6" t="n"/>
      <c r="D69" s="6" t="n"/>
      <c r="E69" s="6" t="n"/>
      <c r="F69" s="6" t="n"/>
      <c r="G69" s="35" t="n"/>
      <c r="H69" s="35" t="n"/>
      <c r="I69" s="8" t="n"/>
      <c r="J69" s="6" t="n"/>
      <c r="K69" s="8" t="n"/>
      <c r="M69">
        <f>IFERROR(VLOOKUP(C69,'11-Integration Employe'!C5:O85,3,FALSE),"")</f>
        <v/>
      </c>
      <c r="N69">
        <f>IFERROR(VLOOKUP(C69,'11-Integration Employe'!C5:O85,4,FALSE),"")</f>
        <v/>
      </c>
    </row>
    <row r="70" ht="22" customHeight="1">
      <c r="B70" s="24">
        <f>IF(C70="","","FMT-"&amp;TEXT(COUNTA($C$5:C70),"000"))</f>
        <v/>
      </c>
      <c r="C70" s="10" t="n"/>
      <c r="D70" s="10" t="n"/>
      <c r="E70" s="10" t="n"/>
      <c r="F70" s="10" t="n"/>
      <c r="G70" s="36" t="n"/>
      <c r="H70" s="36" t="n"/>
      <c r="I70" s="12" t="n"/>
      <c r="J70" s="10" t="n"/>
      <c r="K70" s="12" t="n"/>
      <c r="M70">
        <f>IFERROR(VLOOKUP(C70,'11-Integration Employe'!C5:O85,3,FALSE),"")</f>
        <v/>
      </c>
      <c r="N70">
        <f>IFERROR(VLOOKUP(C70,'11-Integration Employe'!C5:O85,4,FALSE),"")</f>
        <v/>
      </c>
    </row>
    <row r="71" ht="22" customHeight="1">
      <c r="B71" s="25">
        <f>IF(C71="","","FMT-"&amp;TEXT(COUNTA($C$5:C71),"000"))</f>
        <v/>
      </c>
      <c r="C71" s="6" t="n"/>
      <c r="D71" s="6" t="n"/>
      <c r="E71" s="6" t="n"/>
      <c r="F71" s="6" t="n"/>
      <c r="G71" s="35" t="n"/>
      <c r="H71" s="35" t="n"/>
      <c r="I71" s="8" t="n"/>
      <c r="J71" s="6" t="n"/>
      <c r="K71" s="8" t="n"/>
      <c r="M71">
        <f>IFERROR(VLOOKUP(C71,'11-Integration Employe'!C5:O85,3,FALSE),"")</f>
        <v/>
      </c>
      <c r="N71">
        <f>IFERROR(VLOOKUP(C71,'11-Integration Employe'!C5:O85,4,FALSE),"")</f>
        <v/>
      </c>
    </row>
    <row r="72" ht="22" customHeight="1">
      <c r="B72" s="24">
        <f>IF(C72="","","FMT-"&amp;TEXT(COUNTA($C$5:C72),"000"))</f>
        <v/>
      </c>
      <c r="C72" s="10" t="n"/>
      <c r="D72" s="10" t="n"/>
      <c r="E72" s="10" t="n"/>
      <c r="F72" s="10" t="n"/>
      <c r="G72" s="36" t="n"/>
      <c r="H72" s="36" t="n"/>
      <c r="I72" s="12" t="n"/>
      <c r="J72" s="10" t="n"/>
      <c r="K72" s="12" t="n"/>
      <c r="M72">
        <f>IFERROR(VLOOKUP(C72,'11-Integration Employe'!C5:O85,3,FALSE),"")</f>
        <v/>
      </c>
      <c r="N72">
        <f>IFERROR(VLOOKUP(C72,'11-Integration Employe'!C5:O85,4,FALSE),"")</f>
        <v/>
      </c>
    </row>
    <row r="73" ht="22" customHeight="1">
      <c r="B73" s="25">
        <f>IF(C73="","","FMT-"&amp;TEXT(COUNTA($C$5:C73),"000"))</f>
        <v/>
      </c>
      <c r="C73" s="6" t="n"/>
      <c r="D73" s="6" t="n"/>
      <c r="E73" s="6" t="n"/>
      <c r="F73" s="6" t="n"/>
      <c r="G73" s="35" t="n"/>
      <c r="H73" s="35" t="n"/>
      <c r="I73" s="8" t="n"/>
      <c r="J73" s="6" t="n"/>
      <c r="K73" s="8" t="n"/>
      <c r="M73">
        <f>IFERROR(VLOOKUP(C73,'11-Integration Employe'!C5:O85,3,FALSE),"")</f>
        <v/>
      </c>
      <c r="N73">
        <f>IFERROR(VLOOKUP(C73,'11-Integration Employe'!C5:O85,4,FALSE),"")</f>
        <v/>
      </c>
    </row>
    <row r="74" ht="22" customHeight="1">
      <c r="B74" s="24">
        <f>IF(C74="","","FMT-"&amp;TEXT(COUNTA($C$5:C74),"000"))</f>
        <v/>
      </c>
      <c r="C74" s="10" t="n"/>
      <c r="D74" s="10" t="n"/>
      <c r="E74" s="10" t="n"/>
      <c r="F74" s="10" t="n"/>
      <c r="G74" s="36" t="n"/>
      <c r="H74" s="36" t="n"/>
      <c r="I74" s="12" t="n"/>
      <c r="J74" s="10" t="n"/>
      <c r="K74" s="12" t="n"/>
      <c r="M74">
        <f>IFERROR(VLOOKUP(C74,'11-Integration Employe'!C5:O85,3,FALSE),"")</f>
        <v/>
      </c>
      <c r="N74">
        <f>IFERROR(VLOOKUP(C74,'11-Integration Employe'!C5:O85,4,FALSE),"")</f>
        <v/>
      </c>
    </row>
    <row r="75" ht="22" customHeight="1">
      <c r="B75" s="25">
        <f>IF(C75="","","FMT-"&amp;TEXT(COUNTA($C$5:C75),"000"))</f>
        <v/>
      </c>
      <c r="C75" s="6" t="n"/>
      <c r="D75" s="6" t="n"/>
      <c r="E75" s="6" t="n"/>
      <c r="F75" s="6" t="n"/>
      <c r="G75" s="35" t="n"/>
      <c r="H75" s="35" t="n"/>
      <c r="I75" s="8" t="n"/>
      <c r="J75" s="6" t="n"/>
      <c r="K75" s="8" t="n"/>
      <c r="M75">
        <f>IFERROR(VLOOKUP(C75,'11-Integration Employe'!C5:O85,3,FALSE),"")</f>
        <v/>
      </c>
      <c r="N75">
        <f>IFERROR(VLOOKUP(C75,'11-Integration Employe'!C5:O85,4,FALSE),"")</f>
        <v/>
      </c>
    </row>
    <row r="76" ht="22" customHeight="1">
      <c r="B76" s="24">
        <f>IF(C76="","","FMT-"&amp;TEXT(COUNTA($C$5:C76),"000"))</f>
        <v/>
      </c>
      <c r="C76" s="10" t="n"/>
      <c r="D76" s="10" t="n"/>
      <c r="E76" s="10" t="n"/>
      <c r="F76" s="10" t="n"/>
      <c r="G76" s="36" t="n"/>
      <c r="H76" s="36" t="n"/>
      <c r="I76" s="12" t="n"/>
      <c r="J76" s="10" t="n"/>
      <c r="K76" s="12" t="n"/>
      <c r="M76">
        <f>IFERROR(VLOOKUP(C76,'11-Integration Employe'!C5:O85,3,FALSE),"")</f>
        <v/>
      </c>
      <c r="N76">
        <f>IFERROR(VLOOKUP(C76,'11-Integration Employe'!C5:O85,4,FALSE),"")</f>
        <v/>
      </c>
    </row>
    <row r="77" ht="22" customHeight="1">
      <c r="B77" s="25">
        <f>IF(C77="","","FMT-"&amp;TEXT(COUNTA($C$5:C77),"000"))</f>
        <v/>
      </c>
      <c r="C77" s="6" t="n"/>
      <c r="D77" s="6" t="n"/>
      <c r="E77" s="6" t="n"/>
      <c r="F77" s="6" t="n"/>
      <c r="G77" s="35" t="n"/>
      <c r="H77" s="35" t="n"/>
      <c r="I77" s="8" t="n"/>
      <c r="J77" s="6" t="n"/>
      <c r="K77" s="8" t="n"/>
      <c r="M77">
        <f>IFERROR(VLOOKUP(C77,'11-Integration Employe'!C5:O85,3,FALSE),"")</f>
        <v/>
      </c>
      <c r="N77">
        <f>IFERROR(VLOOKUP(C77,'11-Integration Employe'!C5:O85,4,FALSE),"")</f>
        <v/>
      </c>
    </row>
    <row r="78" ht="22" customHeight="1">
      <c r="B78" s="24">
        <f>IF(C78="","","FMT-"&amp;TEXT(COUNTA($C$5:C78),"000"))</f>
        <v/>
      </c>
      <c r="C78" s="10" t="n"/>
      <c r="D78" s="10" t="n"/>
      <c r="E78" s="10" t="n"/>
      <c r="F78" s="10" t="n"/>
      <c r="G78" s="36" t="n"/>
      <c r="H78" s="36" t="n"/>
      <c r="I78" s="12" t="n"/>
      <c r="J78" s="10" t="n"/>
      <c r="K78" s="12" t="n"/>
      <c r="M78">
        <f>IFERROR(VLOOKUP(C78,'11-Integration Employe'!C5:O85,3,FALSE),"")</f>
        <v/>
      </c>
      <c r="N78">
        <f>IFERROR(VLOOKUP(C78,'11-Integration Employe'!C5:O85,4,FALSE),"")</f>
        <v/>
      </c>
    </row>
    <row r="79" ht="22" customHeight="1">
      <c r="B79" s="25">
        <f>IF(C79="","","FMT-"&amp;TEXT(COUNTA($C$5:C79),"000"))</f>
        <v/>
      </c>
      <c r="C79" s="6" t="n"/>
      <c r="D79" s="6" t="n"/>
      <c r="E79" s="6" t="n"/>
      <c r="F79" s="6" t="n"/>
      <c r="G79" s="35" t="n"/>
      <c r="H79" s="35" t="n"/>
      <c r="I79" s="8" t="n"/>
      <c r="J79" s="6" t="n"/>
      <c r="K79" s="8" t="n"/>
      <c r="M79">
        <f>IFERROR(VLOOKUP(C79,'11-Integration Employe'!C5:O85,3,FALSE),"")</f>
        <v/>
      </c>
      <c r="N79">
        <f>IFERROR(VLOOKUP(C79,'11-Integration Employe'!C5:O85,4,FALSE),"")</f>
        <v/>
      </c>
    </row>
    <row r="80" ht="22" customHeight="1">
      <c r="B80" s="24">
        <f>IF(C80="","","FMT-"&amp;TEXT(COUNTA($C$5:C80),"000"))</f>
        <v/>
      </c>
      <c r="C80" s="10" t="n"/>
      <c r="D80" s="10" t="n"/>
      <c r="E80" s="10" t="n"/>
      <c r="F80" s="10" t="n"/>
      <c r="G80" s="36" t="n"/>
      <c r="H80" s="36" t="n"/>
      <c r="I80" s="12" t="n"/>
      <c r="J80" s="10" t="n"/>
      <c r="K80" s="12" t="n"/>
      <c r="M80">
        <f>IFERROR(VLOOKUP(C80,'11-Integration Employe'!C5:O85,3,FALSE),"")</f>
        <v/>
      </c>
      <c r="N80">
        <f>IFERROR(VLOOKUP(C80,'11-Integration Employe'!C5:O85,4,FALSE),"")</f>
        <v/>
      </c>
    </row>
    <row r="81" ht="22" customHeight="1">
      <c r="B81" s="25">
        <f>IF(C81="","","FMT-"&amp;TEXT(COUNTA($C$5:C81),"000"))</f>
        <v/>
      </c>
      <c r="C81" s="6" t="n"/>
      <c r="D81" s="6" t="n"/>
      <c r="E81" s="6" t="n"/>
      <c r="F81" s="6" t="n"/>
      <c r="G81" s="35" t="n"/>
      <c r="H81" s="35" t="n"/>
      <c r="I81" s="8" t="n"/>
      <c r="J81" s="6" t="n"/>
      <c r="K81" s="8" t="n"/>
      <c r="M81">
        <f>IFERROR(VLOOKUP(C81,'11-Integration Employe'!C5:O85,3,FALSE),"")</f>
        <v/>
      </c>
      <c r="N81">
        <f>IFERROR(VLOOKUP(C81,'11-Integration Employe'!C5:O85,4,FALSE),"")</f>
        <v/>
      </c>
    </row>
    <row r="82" ht="22" customHeight="1">
      <c r="B82" s="24">
        <f>IF(C82="","","FMT-"&amp;TEXT(COUNTA($C$5:C82),"000"))</f>
        <v/>
      </c>
      <c r="C82" s="10" t="n"/>
      <c r="D82" s="10" t="n"/>
      <c r="E82" s="10" t="n"/>
      <c r="F82" s="10" t="n"/>
      <c r="G82" s="36" t="n"/>
      <c r="H82" s="36" t="n"/>
      <c r="I82" s="12" t="n"/>
      <c r="J82" s="10" t="n"/>
      <c r="K82" s="12" t="n"/>
      <c r="M82">
        <f>IFERROR(VLOOKUP(C82,'11-Integration Employe'!C5:O85,3,FALSE),"")</f>
        <v/>
      </c>
      <c r="N82">
        <f>IFERROR(VLOOKUP(C82,'11-Integration Employe'!C5:O85,4,FALSE),"")</f>
        <v/>
      </c>
    </row>
    <row r="83" ht="22" customHeight="1">
      <c r="B83" s="25">
        <f>IF(C83="","","FMT-"&amp;TEXT(COUNTA($C$5:C83),"000"))</f>
        <v/>
      </c>
      <c r="C83" s="6" t="n"/>
      <c r="D83" s="6" t="n"/>
      <c r="E83" s="6" t="n"/>
      <c r="F83" s="6" t="n"/>
      <c r="G83" s="35" t="n"/>
      <c r="H83" s="35" t="n"/>
      <c r="I83" s="8" t="n"/>
      <c r="J83" s="6" t="n"/>
      <c r="K83" s="8" t="n"/>
      <c r="M83">
        <f>IFERROR(VLOOKUP(C83,'11-Integration Employe'!C5:O85,3,FALSE),"")</f>
        <v/>
      </c>
      <c r="N83">
        <f>IFERROR(VLOOKUP(C83,'11-Integration Employe'!C5:O85,4,FALSE),"")</f>
        <v/>
      </c>
    </row>
    <row r="84" ht="22" customHeight="1">
      <c r="B84" s="24">
        <f>IF(C84="","","FMT-"&amp;TEXT(COUNTA($C$5:C84),"000"))</f>
        <v/>
      </c>
      <c r="C84" s="10" t="n"/>
      <c r="D84" s="10" t="n"/>
      <c r="E84" s="10" t="n"/>
      <c r="F84" s="10" t="n"/>
      <c r="G84" s="36" t="n"/>
      <c r="H84" s="36" t="n"/>
      <c r="I84" s="12" t="n"/>
      <c r="J84" s="10" t="n"/>
      <c r="K84" s="12" t="n"/>
      <c r="M84">
        <f>IFERROR(VLOOKUP(C84,'11-Integration Employe'!C5:O85,3,FALSE),"")</f>
        <v/>
      </c>
      <c r="N84">
        <f>IFERROR(VLOOKUP(C84,'11-Integration Employe'!C5:O85,4,FALSE),"")</f>
        <v/>
      </c>
    </row>
    <row r="85" ht="22" customHeight="1">
      <c r="B85" s="25">
        <f>IF(C85="","","FMT-"&amp;TEXT(COUNTA($C$5:C85),"000"))</f>
        <v/>
      </c>
      <c r="C85" s="6" t="n"/>
      <c r="D85" s="6" t="n"/>
      <c r="E85" s="6" t="n"/>
      <c r="F85" s="6" t="n"/>
      <c r="G85" s="35" t="n"/>
      <c r="H85" s="35" t="n"/>
      <c r="I85" s="8" t="n"/>
      <c r="J85" s="6" t="n"/>
      <c r="K85" s="8" t="n"/>
      <c r="M85">
        <f>IFERROR(VLOOKUP(C85,'11-Integration Employe'!C5:O85,3,FALSE),"")</f>
        <v/>
      </c>
      <c r="N85">
        <f>IFERROR(VLOOKUP(C85,'11-Integration Employe'!C5:O85,4,FALSE),"")</f>
        <v/>
      </c>
    </row>
    <row r="86" ht="22" customHeight="1">
      <c r="B86" s="24">
        <f>IF(C86="","","FMT-"&amp;TEXT(COUNTA($C$5:C86),"000"))</f>
        <v/>
      </c>
      <c r="C86" s="10" t="n"/>
      <c r="D86" s="10" t="n"/>
      <c r="E86" s="10" t="n"/>
      <c r="F86" s="10" t="n"/>
      <c r="G86" s="36" t="n"/>
      <c r="H86" s="36" t="n"/>
      <c r="I86" s="12" t="n"/>
      <c r="J86" s="10" t="n"/>
      <c r="K86" s="12" t="n"/>
      <c r="M86">
        <f>IFERROR(VLOOKUP(C86,'11-Integration Employe'!C5:O85,3,FALSE),"")</f>
        <v/>
      </c>
      <c r="N86">
        <f>IFERROR(VLOOKUP(C86,'11-Integration Employe'!C5:O85,4,FALSE),"")</f>
        <v/>
      </c>
    </row>
    <row r="87" ht="22" customHeight="1">
      <c r="B87" s="25">
        <f>IF(C87="","","FMT-"&amp;TEXT(COUNTA($C$5:C87),"000"))</f>
        <v/>
      </c>
      <c r="C87" s="6" t="n"/>
      <c r="D87" s="6" t="n"/>
      <c r="E87" s="6" t="n"/>
      <c r="F87" s="6" t="n"/>
      <c r="G87" s="35" t="n"/>
      <c r="H87" s="35" t="n"/>
      <c r="I87" s="8" t="n"/>
      <c r="J87" s="6" t="n"/>
      <c r="K87" s="8" t="n"/>
      <c r="M87">
        <f>IFERROR(VLOOKUP(C87,'11-Integration Employe'!C5:O85,3,FALSE),"")</f>
        <v/>
      </c>
      <c r="N87">
        <f>IFERROR(VLOOKUP(C87,'11-Integration Employe'!C5:O85,4,FALSE),"")</f>
        <v/>
      </c>
    </row>
    <row r="88">
      <c r="M88">
        <f>IFERROR(VLOOKUP(C88,'11-Integration Employe'!C5:O85,3,FALSE),"")</f>
        <v/>
      </c>
      <c r="N88">
        <f>IFERROR(VLOOKUP(C88,'11-Integration Employe'!C5:O85,4,FALSE),"")</f>
        <v/>
      </c>
    </row>
    <row r="89" ht="26" customHeight="1">
      <c r="B89" s="14" t="inlineStr">
        <is>
          <t>TOTAL</t>
        </is>
      </c>
      <c r="C89" s="14" t="n"/>
      <c r="D89" s="14" t="n"/>
      <c r="E89" s="14" t="n"/>
      <c r="F89" s="14" t="n"/>
      <c r="G89" s="14" t="n"/>
      <c r="H89" s="14" t="n"/>
      <c r="I89" s="15">
        <f>SUM(I5:I87)</f>
        <v/>
      </c>
      <c r="J89" s="14" t="n"/>
      <c r="K89" s="14" t="n"/>
      <c r="M89">
        <f>IFERROR(VLOOKUP(C89,'11-Integration Employe'!C5:O85,3,FALSE),"")</f>
        <v/>
      </c>
      <c r="N89">
        <f>IFERROR(VLOOKUP(C89,'11-Integration Employe'!C5:O85,4,FALSE),"")</f>
        <v/>
      </c>
    </row>
    <row r="90">
      <c r="M90">
        <f>IFERROR(VLOOKUP(C90,'11-Integration Employe'!C5:O85,3,FALSE),"")</f>
        <v/>
      </c>
      <c r="N90">
        <f>IFERROR(VLOOKUP(C90,'11-Integration Employe'!C5:O85,4,FALSE),"")</f>
        <v/>
      </c>
    </row>
    <row r="91">
      <c r="B91" s="16" t="inlineStr">
        <is>
          <t>INDICATEURS (mis a jour automatiquement)</t>
        </is>
      </c>
      <c r="M91">
        <f>IFERROR(VLOOKUP(C91,'11-Integration Employe'!C5:O85,3,FALSE),"")</f>
        <v/>
      </c>
      <c r="N91">
        <f>IFERROR(VLOOKUP(C91,'11-Integration Employe'!C5:O85,4,FALSE),"")</f>
        <v/>
      </c>
    </row>
    <row r="92" ht="22" customHeight="1">
      <c r="B92" s="25" t="inlineStr">
        <is>
          <t>Total modules</t>
        </is>
      </c>
      <c r="G92" s="17">
        <f>COUNTIF(C5:C87,"&lt;&gt;")</f>
        <v/>
      </c>
      <c r="M92">
        <f>IFERROR(VLOOKUP(C92,'11-Integration Employe'!C5:O85,3,FALSE),"")</f>
        <v/>
      </c>
      <c r="N92">
        <f>IFERROR(VLOOKUP(C92,'11-Integration Employe'!C5:O85,4,FALSE),"")</f>
        <v/>
      </c>
    </row>
    <row r="93" ht="22" customHeight="1">
      <c r="B93" s="24" t="inlineStr">
        <is>
          <t>Terminees</t>
        </is>
      </c>
      <c r="G93" s="18">
        <f>COUNTIF(J5:J87,"Terminee")</f>
        <v/>
      </c>
      <c r="M93">
        <f>IFERROR(VLOOKUP(C93,'11-Integration Employe'!C5:O85,3,FALSE),"")</f>
        <v/>
      </c>
      <c r="N93">
        <f>IFERROR(VLOOKUP(C93,'11-Integration Employe'!C5:O85,4,FALSE),"")</f>
        <v/>
      </c>
    </row>
    <row r="94" ht="22" customHeight="1">
      <c r="B94" s="25" t="inlineStr">
        <is>
          <t>En cours</t>
        </is>
      </c>
      <c r="G94" s="17">
        <f>COUNTIF(J5:J87,"En cours")</f>
        <v/>
      </c>
      <c r="M94">
        <f>IFERROR(VLOOKUP(C94,'11-Integration Employe'!C5:O85,3,FALSE),"")</f>
        <v/>
      </c>
      <c r="N94">
        <f>IFERROR(VLOOKUP(C94,'11-Integration Employe'!C5:O85,4,FALSE),"")</f>
        <v/>
      </c>
    </row>
    <row r="95" ht="22" customHeight="1">
      <c r="B95" s="24" t="inlineStr">
        <is>
          <t>Score moyen</t>
        </is>
      </c>
      <c r="G95" s="18">
        <f>IFERROR(AVERAGE(K5:K87),"-")</f>
        <v/>
      </c>
      <c r="M95">
        <f>IFERROR(VLOOKUP(C95,'11-Integration Employe'!C5:O85,3,FALSE),"")</f>
        <v/>
      </c>
      <c r="N95">
        <f>IFERROR(VLOOKUP(C95,'11-Integration Employe'!C5:O85,4,FALSE),"")</f>
        <v/>
      </c>
    </row>
    <row r="96">
      <c r="M96">
        <f>IFERROR(VLOOKUP(C96,'11-Integration Employe'!C5:O85,3,FALSE),"")</f>
        <v/>
      </c>
      <c r="N96">
        <f>IFERROR(VLOOKUP(C96,'11-Integration Employe'!C5:O85,4,FALSE),"")</f>
        <v/>
      </c>
    </row>
    <row r="97">
      <c r="M97">
        <f>IFERROR(VLOOKUP(C97,'11-Integration Employe'!C5:O85,3,FALSE),"")</f>
        <v/>
      </c>
      <c r="N97">
        <f>IFERROR(VLOOKUP(C97,'11-Integration Employe'!C5:O85,4,FALSE),"")</f>
        <v/>
      </c>
    </row>
    <row r="98" ht="26" customHeight="1">
      <c r="B98" s="26" t="inlineStr">
        <is>
          <t>COMMENT UTILISER CET ONGLET ?</t>
        </is>
      </c>
      <c r="M98">
        <f>IFERROR(VLOOKUP(C98,'11-Integration Employe'!C5:O85,3,FALSE),"")</f>
        <v/>
      </c>
      <c r="N98">
        <f>IFERROR(VLOOKUP(C98,'11-Integration Employe'!C5:O85,4,FALSE),"")</f>
        <v/>
      </c>
    </row>
    <row r="99" ht="20" customHeight="1">
      <c r="B99" s="27" t="inlineStr">
        <is>
          <t>1. Saisissez le nom de l'employe — le numero FMT-XXX se genere</t>
        </is>
      </c>
      <c r="M99">
        <f>IFERROR(VLOOKUP(C99,'11-Integration Employe'!C5:O85,3,FALSE),"")</f>
        <v/>
      </c>
      <c r="N99">
        <f>IFERROR(VLOOKUP(C99,'11-Integration Employe'!C5:O85,4,FALSE),"")</f>
        <v/>
      </c>
    </row>
    <row r="100" ht="20" customHeight="1">
      <c r="B100" s="27" t="inlineStr">
        <is>
          <t>2. Un module par ligne — filtrez par employe ou statut</t>
        </is>
      </c>
      <c r="M100">
        <f>IFERROR(VLOOKUP(C100,'11-Integration Employe'!C5:O85,3,FALSE),"")</f>
        <v/>
      </c>
      <c r="N100">
        <f>IFERROR(VLOOKUP(C100,'11-Integration Employe'!C5:O85,4,FALSE),"")</f>
        <v/>
      </c>
    </row>
  </sheetData>
  <autoFilter ref="B4:K87"/>
  <mergeCells count="10">
    <mergeCell ref="B99:K99"/>
    <mergeCell ref="B98:J98"/>
    <mergeCell ref="B95:F95"/>
    <mergeCell ref="B91:H91"/>
    <mergeCell ref="B100:K100"/>
    <mergeCell ref="B94:F94"/>
    <mergeCell ref="B2:K2"/>
    <mergeCell ref="B93:F93"/>
    <mergeCell ref="B3:K3"/>
    <mergeCell ref="B92:F92"/>
  </mergeCells>
  <conditionalFormatting sqref="I5:I87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8:B87">
    <cfRule type="expression" priority="55" dxfId="3">
      <formula>AND($C8="",$C7&lt;&gt;"")</formula>
    </cfRule>
  </conditionalFormatting>
  <conditionalFormatting sqref="C8:C87">
    <cfRule type="expression" priority="56" dxfId="3">
      <formula>AND($C8="",$C7&lt;&gt;"")</formula>
    </cfRule>
  </conditionalFormatting>
  <conditionalFormatting sqref="D8:D87">
    <cfRule type="expression" priority="57" dxfId="3">
      <formula>AND($C8="",$C7&lt;&gt;"")</formula>
    </cfRule>
  </conditionalFormatting>
  <conditionalFormatting sqref="E8:E87">
    <cfRule type="expression" priority="58" dxfId="3">
      <formula>AND($C8="",$C7&lt;&gt;"")</formula>
    </cfRule>
  </conditionalFormatting>
  <conditionalFormatting sqref="F8:F87">
    <cfRule type="expression" priority="59" dxfId="3">
      <formula>AND($C8="",$C7&lt;&gt;"")</formula>
    </cfRule>
  </conditionalFormatting>
  <conditionalFormatting sqref="G8:G87">
    <cfRule type="expression" priority="60" dxfId="3">
      <formula>AND($C8="",$C7&lt;&gt;"")</formula>
    </cfRule>
  </conditionalFormatting>
  <conditionalFormatting sqref="H8:H87">
    <cfRule type="expression" priority="61" dxfId="3">
      <formula>AND($C8="",$C7&lt;&gt;"")</formula>
    </cfRule>
  </conditionalFormatting>
  <conditionalFormatting sqref="I8:I87">
    <cfRule type="expression" priority="62" dxfId="3">
      <formula>AND($C8="",$C7&lt;&gt;"")</formula>
    </cfRule>
  </conditionalFormatting>
  <conditionalFormatting sqref="J8:J87">
    <cfRule type="expression" priority="63" dxfId="3">
      <formula>AND($C8="",$C7&lt;&gt;"")</formula>
    </cfRule>
  </conditionalFormatting>
  <conditionalFormatting sqref="K8:K87">
    <cfRule type="expression" priority="64" dxfId="3">
      <formula>AND($C8="",$C7&lt;&gt;"")</formula>
    </cfRule>
  </conditionalFormatting>
  <dataValidations count="1">
    <dataValidation sqref="I5:I87" showDropDown="0" showInputMessage="0" showErrorMessage="0" allowBlank="1" errorTitle="Erreur" error="Valeur invalide" promptTitle="Liste" prompt="Choisir dans la liste" type="list">
      <formula1>'_Lists'!$AH$2:$AH$5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B2:O9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18" customWidth="1" min="3" max="3"/>
    <col width="16" customWidth="1" min="4" max="4"/>
    <col width="22" customWidth="1" min="5" max="5"/>
    <col width="22" customWidth="1" min="6" max="6"/>
    <col width="20" customWidth="1" min="7" max="7"/>
    <col width="18" customWidth="1" min="8" max="8"/>
    <col width="14" customWidth="1" min="9" max="9"/>
    <col width="14" customWidth="1" min="10" max="10"/>
    <col width="12" customWidth="1" min="11" max="11"/>
    <col width="18" customWidth="1" min="12" max="12"/>
    <col width="14" customWidth="1" min="13" max="13"/>
    <col width="14" customWidth="1" min="14" max="14"/>
    <col width="28" customWidth="1" min="15" max="15"/>
  </cols>
  <sheetData>
    <row r="1" ht="15" customHeight="1"/>
    <row r="2" ht="32" customHeight="1">
      <c r="B2" s="3" t="inlineStr">
        <is>
          <t>GESTION DES STAGIAIRES</t>
        </is>
      </c>
    </row>
    <row r="3" ht="8" customHeight="1">
      <c r="B3" s="4" t="inlineStr">
        <is>
          <t>Suivi des stagiaires en accueil dans l'hotel</t>
        </is>
      </c>
    </row>
    <row r="4" ht="28" customHeight="1">
      <c r="B4" s="5" t="inlineStr">
        <is>
          <t>N°</t>
        </is>
      </c>
      <c r="C4" s="5" t="inlineStr">
        <is>
          <t>Nom</t>
        </is>
      </c>
      <c r="D4" s="5" t="inlineStr">
        <is>
          <t>Prenom</t>
        </is>
      </c>
      <c r="E4" s="5" t="inlineStr">
        <is>
          <t>Etablissement</t>
        </is>
      </c>
      <c r="F4" s="5" t="inlineStr">
        <is>
          <t>Formation</t>
        </is>
      </c>
      <c r="G4" s="5" t="inlineStr">
        <is>
          <t>Departement Accueil</t>
        </is>
      </c>
      <c r="H4" s="5" t="inlineStr">
        <is>
          <t>Tuteur</t>
        </is>
      </c>
      <c r="I4" s="5" t="inlineStr">
        <is>
          <t>Date Debut</t>
        </is>
      </c>
      <c r="J4" s="5" t="inlineStr">
        <is>
          <t>Date Fin</t>
        </is>
      </c>
      <c r="K4" s="5" t="inlineStr">
        <is>
          <t>Duree (mois)</t>
        </is>
      </c>
      <c r="L4" s="5" t="inlineStr">
        <is>
          <t>Indemnite (FCFA/mois)</t>
        </is>
      </c>
      <c r="M4" s="5" t="inlineStr">
        <is>
          <t>Statut</t>
        </is>
      </c>
      <c r="N4" s="5" t="inlineStr">
        <is>
          <t>Evaluation (/20)</t>
        </is>
      </c>
      <c r="O4" t="inlineStr">
        <is>
          <t>Notes</t>
        </is>
      </c>
    </row>
    <row r="5" ht="22" customHeight="1">
      <c r="B5" s="6" t="inlineStr">
        <is>
          <t>STG-001</t>
        </is>
      </c>
      <c r="C5" s="6" t="inlineStr">
        <is>
          <t>Tchoumi</t>
        </is>
      </c>
      <c r="D5" s="6" t="inlineStr">
        <is>
          <t>Sandra</t>
        </is>
      </c>
      <c r="E5" s="6" t="inlineStr">
        <is>
          <t>Universite de Douala</t>
        </is>
      </c>
      <c r="F5" s="6" t="inlineStr">
        <is>
          <t>Master Hotellerie</t>
        </is>
      </c>
      <c r="G5" s="6" t="inlineStr">
        <is>
          <t>Restauration</t>
        </is>
      </c>
      <c r="H5" s="6" t="inlineStr">
        <is>
          <t>Chef cuisinier adj.</t>
        </is>
      </c>
      <c r="I5" s="35" t="n">
        <v>45689</v>
      </c>
      <c r="J5" s="35" t="n">
        <v>45869</v>
      </c>
      <c r="K5" s="8" t="n">
        <v>6</v>
      </c>
      <c r="L5" s="6" t="n">
        <v>50000</v>
      </c>
      <c r="M5" s="8" t="inlineStr">
        <is>
          <t>En cours</t>
        </is>
      </c>
      <c r="N5" s="8" t="n"/>
      <c r="O5" t="inlineStr">
        <is>
          <t>Motivee et ponctuelle</t>
        </is>
      </c>
    </row>
    <row r="6" ht="22" customHeight="1">
      <c r="B6" s="10" t="inlineStr">
        <is>
          <t>STG-002</t>
        </is>
      </c>
      <c r="C6" s="10" t="inlineStr">
        <is>
          <t>Ngassam</t>
        </is>
      </c>
      <c r="D6" s="10" t="inlineStr">
        <is>
          <t>Yves</t>
        </is>
      </c>
      <c r="E6" s="10" t="inlineStr">
        <is>
          <t>ISTIC</t>
        </is>
      </c>
      <c r="F6" s="10" t="inlineStr">
        <is>
          <t>Licence Informatique</t>
        </is>
      </c>
      <c r="G6" s="10" t="inlineStr">
        <is>
          <t>Informatique</t>
        </is>
      </c>
      <c r="H6" s="10" t="inlineStr">
        <is>
          <t>Tchinda Armand</t>
        </is>
      </c>
      <c r="I6" s="36" t="n">
        <v>45717</v>
      </c>
      <c r="J6" s="36" t="n">
        <v>45900</v>
      </c>
      <c r="K6" s="12" t="n">
        <v>6</v>
      </c>
      <c r="L6" s="10" t="n">
        <v>50000</v>
      </c>
      <c r="M6" s="12" t="inlineStr">
        <is>
          <t>En cours</t>
        </is>
      </c>
      <c r="N6" s="12" t="n"/>
      <c r="O6" t="inlineStr">
        <is>
          <t>Bonne competences techniques</t>
        </is>
      </c>
    </row>
    <row r="7" ht="22" customHeight="1">
      <c r="B7" s="25">
        <f>IF(C7="","","STG-"&amp;TEXT(COUNTA($C$5:C7),"000"))</f>
        <v/>
      </c>
      <c r="C7" s="6" t="n"/>
      <c r="D7" s="6" t="n"/>
      <c r="E7" s="6" t="n"/>
      <c r="F7" s="6" t="n"/>
      <c r="G7" s="6" t="n"/>
      <c r="H7" s="6" t="n"/>
      <c r="I7" s="35" t="n"/>
      <c r="J7" s="35" t="n"/>
      <c r="K7" s="8" t="n"/>
      <c r="L7" s="6" t="n"/>
      <c r="M7" s="8" t="n"/>
      <c r="N7" s="8" t="n"/>
    </row>
    <row r="8" ht="22" customHeight="1">
      <c r="B8" s="24">
        <f>IF(C8="","","STG-"&amp;TEXT(COUNTA($C$5:C8),"000"))</f>
        <v/>
      </c>
      <c r="C8" s="10" t="n"/>
      <c r="D8" s="10" t="n"/>
      <c r="E8" s="10" t="n"/>
      <c r="F8" s="10" t="n"/>
      <c r="G8" s="10" t="n"/>
      <c r="H8" s="10" t="n"/>
      <c r="I8" s="36" t="n"/>
      <c r="J8" s="36" t="n"/>
      <c r="K8" s="12" t="n"/>
      <c r="L8" s="10" t="n"/>
      <c r="M8" s="12" t="n"/>
      <c r="N8" s="12" t="n"/>
    </row>
    <row r="9" ht="22" customHeight="1">
      <c r="B9" s="25">
        <f>IF(C9="","","STG-"&amp;TEXT(COUNTA($C$5:C9),"000"))</f>
        <v/>
      </c>
      <c r="C9" s="6" t="n"/>
      <c r="D9" s="6" t="n"/>
      <c r="E9" s="6" t="n"/>
      <c r="F9" s="6" t="n"/>
      <c r="G9" s="6" t="n"/>
      <c r="H9" s="6" t="n"/>
      <c r="I9" s="35" t="n"/>
      <c r="J9" s="35" t="n"/>
      <c r="K9" s="8" t="n"/>
      <c r="L9" s="6" t="n"/>
      <c r="M9" s="8" t="n"/>
      <c r="N9" s="8" t="n"/>
    </row>
    <row r="10" ht="22" customHeight="1">
      <c r="B10" s="24">
        <f>IF(C10="","","STG-"&amp;TEXT(COUNTA($C$5:C10),"000"))</f>
        <v/>
      </c>
      <c r="C10" s="10" t="n"/>
      <c r="D10" s="10" t="n"/>
      <c r="E10" s="10" t="n"/>
      <c r="F10" s="10" t="n"/>
      <c r="G10" s="10" t="n"/>
      <c r="H10" s="10" t="n"/>
      <c r="I10" s="36" t="n"/>
      <c r="J10" s="36" t="n"/>
      <c r="K10" s="12" t="n"/>
      <c r="L10" s="10" t="n"/>
      <c r="M10" s="12" t="n"/>
      <c r="N10" s="12" t="n"/>
    </row>
    <row r="11" ht="22" customHeight="1">
      <c r="B11" s="25">
        <f>IF(C11="","","STG-"&amp;TEXT(COUNTA($C$5:C11),"000"))</f>
        <v/>
      </c>
      <c r="C11" s="6" t="n"/>
      <c r="D11" s="6" t="n"/>
      <c r="E11" s="6" t="n"/>
      <c r="F11" s="6" t="n"/>
      <c r="G11" s="6" t="n"/>
      <c r="H11" s="6" t="n"/>
      <c r="I11" s="35" t="n"/>
      <c r="J11" s="35" t="n"/>
      <c r="K11" s="8" t="n"/>
      <c r="L11" s="6" t="n"/>
      <c r="M11" s="8" t="n"/>
      <c r="N11" s="8" t="n"/>
    </row>
    <row r="12" ht="22" customHeight="1">
      <c r="B12" s="24">
        <f>IF(C12="","","STG-"&amp;TEXT(COUNTA($C$5:C12),"000"))</f>
        <v/>
      </c>
      <c r="C12" s="10" t="n"/>
      <c r="D12" s="10" t="n"/>
      <c r="E12" s="10" t="n"/>
      <c r="F12" s="10" t="n"/>
      <c r="G12" s="10" t="n"/>
      <c r="H12" s="10" t="n"/>
      <c r="I12" s="36" t="n"/>
      <c r="J12" s="36" t="n"/>
      <c r="K12" s="12" t="n"/>
      <c r="L12" s="10" t="n"/>
      <c r="M12" s="12" t="n"/>
      <c r="N12" s="12" t="n"/>
    </row>
    <row r="13" ht="22" customHeight="1">
      <c r="B13" s="25">
        <f>IF(C13="","","STG-"&amp;TEXT(COUNTA($C$5:C13),"000"))</f>
        <v/>
      </c>
      <c r="C13" s="6" t="n"/>
      <c r="D13" s="6" t="n"/>
      <c r="E13" s="6" t="n"/>
      <c r="F13" s="6" t="n"/>
      <c r="G13" s="6" t="n"/>
      <c r="H13" s="6" t="n"/>
      <c r="I13" s="35" t="n"/>
      <c r="J13" s="35" t="n"/>
      <c r="K13" s="8" t="n"/>
      <c r="L13" s="6" t="n"/>
      <c r="M13" s="8" t="n"/>
      <c r="N13" s="8" t="n"/>
    </row>
    <row r="14" ht="22" customHeight="1">
      <c r="B14" s="24">
        <f>IF(C14="","","STG-"&amp;TEXT(COUNTA($C$5:C14),"000"))</f>
        <v/>
      </c>
      <c r="C14" s="10" t="n"/>
      <c r="D14" s="10" t="n"/>
      <c r="E14" s="10" t="n"/>
      <c r="F14" s="10" t="n"/>
      <c r="G14" s="10" t="n"/>
      <c r="H14" s="10" t="n"/>
      <c r="I14" s="36" t="n"/>
      <c r="J14" s="36" t="n"/>
      <c r="K14" s="12" t="n"/>
      <c r="L14" s="10" t="n"/>
      <c r="M14" s="12" t="n"/>
      <c r="N14" s="12" t="n"/>
    </row>
    <row r="15" ht="22" customHeight="1">
      <c r="B15" s="25">
        <f>IF(C15="","","STG-"&amp;TEXT(COUNTA($C$5:C15),"000"))</f>
        <v/>
      </c>
      <c r="C15" s="6" t="n"/>
      <c r="D15" s="6" t="n"/>
      <c r="E15" s="6" t="n"/>
      <c r="F15" s="6" t="n"/>
      <c r="G15" s="6" t="n"/>
      <c r="H15" s="6" t="n"/>
      <c r="I15" s="35" t="n"/>
      <c r="J15" s="35" t="n"/>
      <c r="K15" s="8" t="n"/>
      <c r="L15" s="6" t="n"/>
      <c r="M15" s="8" t="n"/>
      <c r="N15" s="8" t="n"/>
    </row>
    <row r="16" ht="22" customHeight="1">
      <c r="B16" s="24">
        <f>IF(C16="","","STG-"&amp;TEXT(COUNTA($C$5:C16),"000"))</f>
        <v/>
      </c>
      <c r="C16" s="10" t="n"/>
      <c r="D16" s="10" t="n"/>
      <c r="E16" s="10" t="n"/>
      <c r="F16" s="10" t="n"/>
      <c r="G16" s="10" t="n"/>
      <c r="H16" s="10" t="n"/>
      <c r="I16" s="36" t="n"/>
      <c r="J16" s="36" t="n"/>
      <c r="K16" s="12" t="n"/>
      <c r="L16" s="10" t="n"/>
      <c r="M16" s="12" t="n"/>
      <c r="N16" s="12" t="n"/>
    </row>
    <row r="17" ht="22" customHeight="1">
      <c r="B17" s="25">
        <f>IF(C17="","","STG-"&amp;TEXT(COUNTA($C$5:C17),"000"))</f>
        <v/>
      </c>
      <c r="C17" s="6" t="n"/>
      <c r="D17" s="6" t="n"/>
      <c r="E17" s="6" t="n"/>
      <c r="F17" s="6" t="n"/>
      <c r="G17" s="6" t="n"/>
      <c r="H17" s="6" t="n"/>
      <c r="I17" s="35" t="n"/>
      <c r="J17" s="35" t="n"/>
      <c r="K17" s="8" t="n"/>
      <c r="L17" s="6" t="n"/>
      <c r="M17" s="8" t="n"/>
      <c r="N17" s="8" t="n"/>
    </row>
    <row r="18" ht="22" customHeight="1">
      <c r="B18" s="24">
        <f>IF(C18="","","STG-"&amp;TEXT(COUNTA($C$5:C18),"000"))</f>
        <v/>
      </c>
      <c r="C18" s="10" t="n"/>
      <c r="D18" s="10" t="n"/>
      <c r="E18" s="10" t="n"/>
      <c r="F18" s="10" t="n"/>
      <c r="G18" s="10" t="n"/>
      <c r="H18" s="10" t="n"/>
      <c r="I18" s="36" t="n"/>
      <c r="J18" s="36" t="n"/>
      <c r="K18" s="12" t="n"/>
      <c r="L18" s="10" t="n"/>
      <c r="M18" s="12" t="n"/>
      <c r="N18" s="12" t="n"/>
    </row>
    <row r="19" ht="22" customHeight="1">
      <c r="B19" s="25">
        <f>IF(C19="","","STG-"&amp;TEXT(COUNTA($C$5:C19),"000"))</f>
        <v/>
      </c>
      <c r="C19" s="6" t="n"/>
      <c r="D19" s="6" t="n"/>
      <c r="E19" s="6" t="n"/>
      <c r="F19" s="6" t="n"/>
      <c r="G19" s="6" t="n"/>
      <c r="H19" s="6" t="n"/>
      <c r="I19" s="35" t="n"/>
      <c r="J19" s="35" t="n"/>
      <c r="K19" s="8" t="n"/>
      <c r="L19" s="6" t="n"/>
      <c r="M19" s="8" t="n"/>
      <c r="N19" s="8" t="n"/>
    </row>
    <row r="20" ht="22" customHeight="1">
      <c r="B20" s="24">
        <f>IF(C20="","","STG-"&amp;TEXT(COUNTA($C$5:C20),"000"))</f>
        <v/>
      </c>
      <c r="C20" s="10" t="n"/>
      <c r="D20" s="10" t="n"/>
      <c r="E20" s="10" t="n"/>
      <c r="F20" s="10" t="n"/>
      <c r="G20" s="10" t="n"/>
      <c r="H20" s="10" t="n"/>
      <c r="I20" s="36" t="n"/>
      <c r="J20" s="36" t="n"/>
      <c r="K20" s="12" t="n"/>
      <c r="L20" s="10" t="n"/>
      <c r="M20" s="12" t="n"/>
      <c r="N20" s="12" t="n"/>
    </row>
    <row r="21" ht="22" customHeight="1">
      <c r="B21" s="25">
        <f>IF(C21="","","STG-"&amp;TEXT(COUNTA($C$5:C21),"000"))</f>
        <v/>
      </c>
      <c r="C21" s="6" t="n"/>
      <c r="D21" s="6" t="n"/>
      <c r="E21" s="6" t="n"/>
      <c r="F21" s="6" t="n"/>
      <c r="G21" s="6" t="n"/>
      <c r="H21" s="6" t="n"/>
      <c r="I21" s="35" t="n"/>
      <c r="J21" s="35" t="n"/>
      <c r="K21" s="8" t="n"/>
      <c r="L21" s="6" t="n"/>
      <c r="M21" s="8" t="n"/>
      <c r="N21" s="8" t="n"/>
    </row>
    <row r="22" ht="22" customHeight="1">
      <c r="B22" s="24">
        <f>IF(C22="","","STG-"&amp;TEXT(COUNTA($C$5:C22),"000"))</f>
        <v/>
      </c>
      <c r="C22" s="10" t="n"/>
      <c r="D22" s="10" t="n"/>
      <c r="E22" s="10" t="n"/>
      <c r="F22" s="10" t="n"/>
      <c r="G22" s="10" t="n"/>
      <c r="H22" s="10" t="n"/>
      <c r="I22" s="36" t="n"/>
      <c r="J22" s="36" t="n"/>
      <c r="K22" s="12" t="n"/>
      <c r="L22" s="10" t="n"/>
      <c r="M22" s="12" t="n"/>
      <c r="N22" s="12" t="n"/>
    </row>
    <row r="23" ht="22" customHeight="1">
      <c r="B23" s="25">
        <f>IF(C23="","","STG-"&amp;TEXT(COUNTA($C$5:C23),"000"))</f>
        <v/>
      </c>
      <c r="C23" s="6" t="n"/>
      <c r="D23" s="6" t="n"/>
      <c r="E23" s="6" t="n"/>
      <c r="F23" s="6" t="n"/>
      <c r="G23" s="6" t="n"/>
      <c r="H23" s="6" t="n"/>
      <c r="I23" s="35" t="n"/>
      <c r="J23" s="35" t="n"/>
      <c r="K23" s="8" t="n"/>
      <c r="L23" s="6" t="n"/>
      <c r="M23" s="8" t="n"/>
      <c r="N23" s="8" t="n"/>
    </row>
    <row r="24" ht="22" customHeight="1">
      <c r="B24" s="24">
        <f>IF(C24="","","STG-"&amp;TEXT(COUNTA($C$5:C24),"000"))</f>
        <v/>
      </c>
      <c r="C24" s="10" t="n"/>
      <c r="D24" s="10" t="n"/>
      <c r="E24" s="10" t="n"/>
      <c r="F24" s="10" t="n"/>
      <c r="G24" s="10" t="n"/>
      <c r="H24" s="10" t="n"/>
      <c r="I24" s="36" t="n"/>
      <c r="J24" s="36" t="n"/>
      <c r="K24" s="12" t="n"/>
      <c r="L24" s="10" t="n"/>
      <c r="M24" s="12" t="n"/>
      <c r="N24" s="12" t="n"/>
    </row>
    <row r="25" ht="22" customHeight="1">
      <c r="B25" s="25">
        <f>IF(C25="","","STG-"&amp;TEXT(COUNTA($C$5:C25),"000"))</f>
        <v/>
      </c>
      <c r="C25" s="6" t="n"/>
      <c r="D25" s="6" t="n"/>
      <c r="E25" s="6" t="n"/>
      <c r="F25" s="6" t="n"/>
      <c r="G25" s="6" t="n"/>
      <c r="H25" s="6" t="n"/>
      <c r="I25" s="35" t="n"/>
      <c r="J25" s="35" t="n"/>
      <c r="K25" s="8" t="n"/>
      <c r="L25" s="6" t="n"/>
      <c r="M25" s="8" t="n"/>
      <c r="N25" s="8" t="n"/>
    </row>
    <row r="26" ht="22" customHeight="1">
      <c r="B26" s="24">
        <f>IF(C26="","","STG-"&amp;TEXT(COUNTA($C$5:C26),"000"))</f>
        <v/>
      </c>
      <c r="C26" s="10" t="n"/>
      <c r="D26" s="10" t="n"/>
      <c r="E26" s="10" t="n"/>
      <c r="F26" s="10" t="n"/>
      <c r="G26" s="10" t="n"/>
      <c r="H26" s="10" t="n"/>
      <c r="I26" s="36" t="n"/>
      <c r="J26" s="36" t="n"/>
      <c r="K26" s="12" t="n"/>
      <c r="L26" s="10" t="n"/>
      <c r="M26" s="12" t="n"/>
      <c r="N26" s="12" t="n"/>
    </row>
    <row r="27" ht="22" customHeight="1">
      <c r="B27" s="25">
        <f>IF(C27="","","STG-"&amp;TEXT(COUNTA($C$5:C27),"000"))</f>
        <v/>
      </c>
      <c r="C27" s="6" t="n"/>
      <c r="D27" s="6" t="n"/>
      <c r="E27" s="6" t="n"/>
      <c r="F27" s="6" t="n"/>
      <c r="G27" s="6" t="n"/>
      <c r="H27" s="6" t="n"/>
      <c r="I27" s="35" t="n"/>
      <c r="J27" s="35" t="n"/>
      <c r="K27" s="8" t="n"/>
      <c r="L27" s="6" t="n"/>
      <c r="M27" s="8" t="n"/>
      <c r="N27" s="8" t="n"/>
    </row>
    <row r="28" ht="22" customHeight="1">
      <c r="B28" s="24">
        <f>IF(C28="","","STG-"&amp;TEXT(COUNTA($C$5:C28),"000"))</f>
        <v/>
      </c>
      <c r="C28" s="10" t="n"/>
      <c r="D28" s="10" t="n"/>
      <c r="E28" s="10" t="n"/>
      <c r="F28" s="10" t="n"/>
      <c r="G28" s="10" t="n"/>
      <c r="H28" s="10" t="n"/>
      <c r="I28" s="36" t="n"/>
      <c r="J28" s="36" t="n"/>
      <c r="K28" s="12" t="n"/>
      <c r="L28" s="10" t="n"/>
      <c r="M28" s="12" t="n"/>
      <c r="N28" s="12" t="n"/>
    </row>
    <row r="29" ht="22" customHeight="1">
      <c r="B29" s="25">
        <f>IF(C29="","","STG-"&amp;TEXT(COUNTA($C$5:C29),"000"))</f>
        <v/>
      </c>
      <c r="C29" s="6" t="n"/>
      <c r="D29" s="6" t="n"/>
      <c r="E29" s="6" t="n"/>
      <c r="F29" s="6" t="n"/>
      <c r="G29" s="6" t="n"/>
      <c r="H29" s="6" t="n"/>
      <c r="I29" s="35" t="n"/>
      <c r="J29" s="35" t="n"/>
      <c r="K29" s="8" t="n"/>
      <c r="L29" s="6" t="n"/>
      <c r="M29" s="8" t="n"/>
      <c r="N29" s="8" t="n"/>
    </row>
    <row r="30" ht="22" customHeight="1">
      <c r="B30" s="24">
        <f>IF(C30="","","STG-"&amp;TEXT(COUNTA($C$5:C30),"000"))</f>
        <v/>
      </c>
      <c r="C30" s="10" t="n"/>
      <c r="D30" s="10" t="n"/>
      <c r="E30" s="10" t="n"/>
      <c r="F30" s="10" t="n"/>
      <c r="G30" s="10" t="n"/>
      <c r="H30" s="10" t="n"/>
      <c r="I30" s="36" t="n"/>
      <c r="J30" s="36" t="n"/>
      <c r="K30" s="12" t="n"/>
      <c r="L30" s="10" t="n"/>
      <c r="M30" s="12" t="n"/>
      <c r="N30" s="12" t="n"/>
    </row>
    <row r="31" ht="22" customHeight="1">
      <c r="B31" s="25">
        <f>IF(C31="","","STG-"&amp;TEXT(COUNTA($C$5:C31),"000"))</f>
        <v/>
      </c>
      <c r="C31" s="6" t="n"/>
      <c r="D31" s="6" t="n"/>
      <c r="E31" s="6" t="n"/>
      <c r="F31" s="6" t="n"/>
      <c r="G31" s="6" t="n"/>
      <c r="H31" s="6" t="n"/>
      <c r="I31" s="35" t="n"/>
      <c r="J31" s="35" t="n"/>
      <c r="K31" s="8" t="n"/>
      <c r="L31" s="6" t="n"/>
      <c r="M31" s="8" t="n"/>
      <c r="N31" s="8" t="n"/>
    </row>
    <row r="32" ht="22" customHeight="1">
      <c r="B32" s="24">
        <f>IF(C32="","","STG-"&amp;TEXT(COUNTA($C$5:C32),"000"))</f>
        <v/>
      </c>
      <c r="C32" s="10" t="n"/>
      <c r="D32" s="10" t="n"/>
      <c r="E32" s="10" t="n"/>
      <c r="F32" s="10" t="n"/>
      <c r="G32" s="10" t="n"/>
      <c r="H32" s="10" t="n"/>
      <c r="I32" s="36" t="n"/>
      <c r="J32" s="36" t="n"/>
      <c r="K32" s="12" t="n"/>
      <c r="L32" s="10" t="n"/>
      <c r="M32" s="12" t="n"/>
      <c r="N32" s="12" t="n"/>
    </row>
    <row r="33" ht="22" customHeight="1">
      <c r="B33" s="25">
        <f>IF(C33="","","STG-"&amp;TEXT(COUNTA($C$5:C33),"000"))</f>
        <v/>
      </c>
      <c r="C33" s="6" t="n"/>
      <c r="D33" s="6" t="n"/>
      <c r="E33" s="6" t="n"/>
      <c r="F33" s="6" t="n"/>
      <c r="G33" s="6" t="n"/>
      <c r="H33" s="6" t="n"/>
      <c r="I33" s="35" t="n"/>
      <c r="J33" s="35" t="n"/>
      <c r="K33" s="8" t="n"/>
      <c r="L33" s="6" t="n"/>
      <c r="M33" s="8" t="n"/>
      <c r="N33" s="8" t="n"/>
    </row>
    <row r="34" ht="22" customHeight="1">
      <c r="B34" s="24">
        <f>IF(C34="","","STG-"&amp;TEXT(COUNTA($C$5:C34),"000"))</f>
        <v/>
      </c>
      <c r="C34" s="10" t="n"/>
      <c r="D34" s="10" t="n"/>
      <c r="E34" s="10" t="n"/>
      <c r="F34" s="10" t="n"/>
      <c r="G34" s="10" t="n"/>
      <c r="H34" s="10" t="n"/>
      <c r="I34" s="36" t="n"/>
      <c r="J34" s="36" t="n"/>
      <c r="K34" s="12" t="n"/>
      <c r="L34" s="10" t="n"/>
      <c r="M34" s="12" t="n"/>
      <c r="N34" s="12" t="n"/>
    </row>
    <row r="35" ht="22" customHeight="1">
      <c r="B35" s="25">
        <f>IF(C35="","","STG-"&amp;TEXT(COUNTA($C$5:C35),"000"))</f>
        <v/>
      </c>
      <c r="C35" s="6" t="n"/>
      <c r="D35" s="6" t="n"/>
      <c r="E35" s="6" t="n"/>
      <c r="F35" s="6" t="n"/>
      <c r="G35" s="6" t="n"/>
      <c r="H35" s="6" t="n"/>
      <c r="I35" s="35" t="n"/>
      <c r="J35" s="35" t="n"/>
      <c r="K35" s="8" t="n"/>
      <c r="L35" s="6" t="n"/>
      <c r="M35" s="8" t="n"/>
      <c r="N35" s="8" t="n"/>
    </row>
    <row r="36" ht="22" customHeight="1">
      <c r="B36" s="24">
        <f>IF(C36="","","STG-"&amp;TEXT(COUNTA($C$5:C36),"000"))</f>
        <v/>
      </c>
      <c r="C36" s="10" t="n"/>
      <c r="D36" s="10" t="n"/>
      <c r="E36" s="10" t="n"/>
      <c r="F36" s="10" t="n"/>
      <c r="G36" s="10" t="n"/>
      <c r="H36" s="10" t="n"/>
      <c r="I36" s="36" t="n"/>
      <c r="J36" s="36" t="n"/>
      <c r="K36" s="12" t="n"/>
      <c r="L36" s="10" t="n"/>
      <c r="M36" s="12" t="n"/>
      <c r="N36" s="12" t="n"/>
    </row>
    <row r="37" ht="22" customHeight="1">
      <c r="B37" s="25">
        <f>IF(C37="","","STG-"&amp;TEXT(COUNTA($C$5:C37),"000"))</f>
        <v/>
      </c>
      <c r="C37" s="6" t="n"/>
      <c r="D37" s="6" t="n"/>
      <c r="E37" s="6" t="n"/>
      <c r="F37" s="6" t="n"/>
      <c r="G37" s="6" t="n"/>
      <c r="H37" s="6" t="n"/>
      <c r="I37" s="35" t="n"/>
      <c r="J37" s="35" t="n"/>
      <c r="K37" s="8" t="n"/>
      <c r="L37" s="6" t="n"/>
      <c r="M37" s="8" t="n"/>
      <c r="N37" s="8" t="n"/>
    </row>
    <row r="38" ht="22" customHeight="1">
      <c r="B38" s="24">
        <f>IF(C38="","","STG-"&amp;TEXT(COUNTA($C$5:C38),"000"))</f>
        <v/>
      </c>
      <c r="C38" s="10" t="n"/>
      <c r="D38" s="10" t="n"/>
      <c r="E38" s="10" t="n"/>
      <c r="F38" s="10" t="n"/>
      <c r="G38" s="10" t="n"/>
      <c r="H38" s="10" t="n"/>
      <c r="I38" s="36" t="n"/>
      <c r="J38" s="36" t="n"/>
      <c r="K38" s="12" t="n"/>
      <c r="L38" s="10" t="n"/>
      <c r="M38" s="12" t="n"/>
      <c r="N38" s="12" t="n"/>
    </row>
    <row r="39" ht="22" customHeight="1">
      <c r="B39" s="25">
        <f>IF(C39="","","STG-"&amp;TEXT(COUNTA($C$5:C39),"000"))</f>
        <v/>
      </c>
      <c r="C39" s="6" t="n"/>
      <c r="D39" s="6" t="n"/>
      <c r="E39" s="6" t="n"/>
      <c r="F39" s="6" t="n"/>
      <c r="G39" s="6" t="n"/>
      <c r="H39" s="6" t="n"/>
      <c r="I39" s="35" t="n"/>
      <c r="J39" s="35" t="n"/>
      <c r="K39" s="8" t="n"/>
      <c r="L39" s="6" t="n"/>
      <c r="M39" s="8" t="n"/>
      <c r="N39" s="8" t="n"/>
    </row>
    <row r="40" ht="22" customHeight="1">
      <c r="B40" s="24">
        <f>IF(C40="","","STG-"&amp;TEXT(COUNTA($C$5:C40),"000"))</f>
        <v/>
      </c>
      <c r="C40" s="10" t="n"/>
      <c r="D40" s="10" t="n"/>
      <c r="E40" s="10" t="n"/>
      <c r="F40" s="10" t="n"/>
      <c r="G40" s="10" t="n"/>
      <c r="H40" s="10" t="n"/>
      <c r="I40" s="36" t="n"/>
      <c r="J40" s="36" t="n"/>
      <c r="K40" s="12" t="n"/>
      <c r="L40" s="10" t="n"/>
      <c r="M40" s="12" t="n"/>
      <c r="N40" s="12" t="n"/>
    </row>
    <row r="41" ht="22" customHeight="1">
      <c r="B41" s="25">
        <f>IF(C41="","","STG-"&amp;TEXT(COUNTA($C$5:C41),"000"))</f>
        <v/>
      </c>
      <c r="C41" s="6" t="n"/>
      <c r="D41" s="6" t="n"/>
      <c r="E41" s="6" t="n"/>
      <c r="F41" s="6" t="n"/>
      <c r="G41" s="6" t="n"/>
      <c r="H41" s="6" t="n"/>
      <c r="I41" s="35" t="n"/>
      <c r="J41" s="35" t="n"/>
      <c r="K41" s="8" t="n"/>
      <c r="L41" s="6" t="n"/>
      <c r="M41" s="8" t="n"/>
      <c r="N41" s="8" t="n"/>
    </row>
    <row r="42" ht="22" customHeight="1">
      <c r="B42" s="24">
        <f>IF(C42="","","STG-"&amp;TEXT(COUNTA($C$5:C42),"000"))</f>
        <v/>
      </c>
      <c r="C42" s="10" t="n"/>
      <c r="D42" s="10" t="n"/>
      <c r="E42" s="10" t="n"/>
      <c r="F42" s="10" t="n"/>
      <c r="G42" s="10" t="n"/>
      <c r="H42" s="10" t="n"/>
      <c r="I42" s="36" t="n"/>
      <c r="J42" s="36" t="n"/>
      <c r="K42" s="12" t="n"/>
      <c r="L42" s="10" t="n"/>
      <c r="M42" s="12" t="n"/>
      <c r="N42" s="12" t="n"/>
    </row>
    <row r="43" ht="22" customHeight="1">
      <c r="B43" s="25">
        <f>IF(C43="","","STG-"&amp;TEXT(COUNTA($C$5:C43),"000"))</f>
        <v/>
      </c>
      <c r="C43" s="6" t="n"/>
      <c r="D43" s="6" t="n"/>
      <c r="E43" s="6" t="n"/>
      <c r="F43" s="6" t="n"/>
      <c r="G43" s="6" t="n"/>
      <c r="H43" s="6" t="n"/>
      <c r="I43" s="35" t="n"/>
      <c r="J43" s="35" t="n"/>
      <c r="K43" s="8" t="n"/>
      <c r="L43" s="6" t="n"/>
      <c r="M43" s="8" t="n"/>
      <c r="N43" s="8" t="n"/>
    </row>
    <row r="44" ht="22" customHeight="1">
      <c r="B44" s="24">
        <f>IF(C44="","","STG-"&amp;TEXT(COUNTA($C$5:C44),"000"))</f>
        <v/>
      </c>
      <c r="C44" s="10" t="n"/>
      <c r="D44" s="10" t="n"/>
      <c r="E44" s="10" t="n"/>
      <c r="F44" s="10" t="n"/>
      <c r="G44" s="10" t="n"/>
      <c r="H44" s="10" t="n"/>
      <c r="I44" s="36" t="n"/>
      <c r="J44" s="36" t="n"/>
      <c r="K44" s="12" t="n"/>
      <c r="L44" s="10" t="n"/>
      <c r="M44" s="12" t="n"/>
      <c r="N44" s="12" t="n"/>
    </row>
    <row r="45" ht="22" customHeight="1">
      <c r="B45" s="25">
        <f>IF(C45="","","STG-"&amp;TEXT(COUNTA($C$5:C45),"000"))</f>
        <v/>
      </c>
      <c r="C45" s="6" t="n"/>
      <c r="D45" s="6" t="n"/>
      <c r="E45" s="6" t="n"/>
      <c r="F45" s="6" t="n"/>
      <c r="G45" s="6" t="n"/>
      <c r="H45" s="6" t="n"/>
      <c r="I45" s="35" t="n"/>
      <c r="J45" s="35" t="n"/>
      <c r="K45" s="8" t="n"/>
      <c r="L45" s="6" t="n"/>
      <c r="M45" s="8" t="n"/>
      <c r="N45" s="8" t="n"/>
    </row>
    <row r="46" ht="22" customHeight="1">
      <c r="B46" s="24">
        <f>IF(C46="","","STG-"&amp;TEXT(COUNTA($C$5:C46),"000"))</f>
        <v/>
      </c>
      <c r="C46" s="10" t="n"/>
      <c r="D46" s="10" t="n"/>
      <c r="E46" s="10" t="n"/>
      <c r="F46" s="10" t="n"/>
      <c r="G46" s="10" t="n"/>
      <c r="H46" s="10" t="n"/>
      <c r="I46" s="36" t="n"/>
      <c r="J46" s="36" t="n"/>
      <c r="K46" s="12" t="n"/>
      <c r="L46" s="10" t="n"/>
      <c r="M46" s="12" t="n"/>
      <c r="N46" s="12" t="n"/>
    </row>
    <row r="47" ht="22" customHeight="1">
      <c r="B47" s="25">
        <f>IF(C47="","","STG-"&amp;TEXT(COUNTA($C$5:C47),"000"))</f>
        <v/>
      </c>
      <c r="C47" s="6" t="n"/>
      <c r="D47" s="6" t="n"/>
      <c r="E47" s="6" t="n"/>
      <c r="F47" s="6" t="n"/>
      <c r="G47" s="6" t="n"/>
      <c r="H47" s="6" t="n"/>
      <c r="I47" s="35" t="n"/>
      <c r="J47" s="35" t="n"/>
      <c r="K47" s="8" t="n"/>
      <c r="L47" s="6" t="n"/>
      <c r="M47" s="8" t="n"/>
      <c r="N47" s="8" t="n"/>
    </row>
    <row r="48" ht="22" customHeight="1">
      <c r="B48" s="24">
        <f>IF(C48="","","STG-"&amp;TEXT(COUNTA($C$5:C48),"000"))</f>
        <v/>
      </c>
      <c r="C48" s="10" t="n"/>
      <c r="D48" s="10" t="n"/>
      <c r="E48" s="10" t="n"/>
      <c r="F48" s="10" t="n"/>
      <c r="G48" s="10" t="n"/>
      <c r="H48" s="10" t="n"/>
      <c r="I48" s="36" t="n"/>
      <c r="J48" s="36" t="n"/>
      <c r="K48" s="12" t="n"/>
      <c r="L48" s="10" t="n"/>
      <c r="M48" s="12" t="n"/>
      <c r="N48" s="12" t="n"/>
    </row>
    <row r="49" ht="22" customHeight="1">
      <c r="B49" s="25">
        <f>IF(C49="","","STG-"&amp;TEXT(COUNTA($C$5:C49),"000"))</f>
        <v/>
      </c>
      <c r="C49" s="6" t="n"/>
      <c r="D49" s="6" t="n"/>
      <c r="E49" s="6" t="n"/>
      <c r="F49" s="6" t="n"/>
      <c r="G49" s="6" t="n"/>
      <c r="H49" s="6" t="n"/>
      <c r="I49" s="35" t="n"/>
      <c r="J49" s="35" t="n"/>
      <c r="K49" s="8" t="n"/>
      <c r="L49" s="6" t="n"/>
      <c r="M49" s="8" t="n"/>
      <c r="N49" s="8" t="n"/>
    </row>
    <row r="50" ht="22" customHeight="1">
      <c r="B50" s="24">
        <f>IF(C50="","","STG-"&amp;TEXT(COUNTA($C$5:C50),"000"))</f>
        <v/>
      </c>
      <c r="C50" s="10" t="n"/>
      <c r="D50" s="10" t="n"/>
      <c r="E50" s="10" t="n"/>
      <c r="F50" s="10" t="n"/>
      <c r="G50" s="10" t="n"/>
      <c r="H50" s="10" t="n"/>
      <c r="I50" s="36" t="n"/>
      <c r="J50" s="36" t="n"/>
      <c r="K50" s="12" t="n"/>
      <c r="L50" s="10" t="n"/>
      <c r="M50" s="12" t="n"/>
      <c r="N50" s="12" t="n"/>
    </row>
    <row r="51" ht="22" customHeight="1">
      <c r="B51" s="25">
        <f>IF(C51="","","STG-"&amp;TEXT(COUNTA($C$5:C51),"000"))</f>
        <v/>
      </c>
      <c r="C51" s="6" t="n"/>
      <c r="D51" s="6" t="n"/>
      <c r="E51" s="6" t="n"/>
      <c r="F51" s="6" t="n"/>
      <c r="G51" s="6" t="n"/>
      <c r="H51" s="6" t="n"/>
      <c r="I51" s="35" t="n"/>
      <c r="J51" s="35" t="n"/>
      <c r="K51" s="8" t="n"/>
      <c r="L51" s="6" t="n"/>
      <c r="M51" s="8" t="n"/>
      <c r="N51" s="8" t="n"/>
    </row>
    <row r="52" ht="22" customHeight="1">
      <c r="B52" s="24">
        <f>IF(C52="","","STG-"&amp;TEXT(COUNTA($C$5:C52),"000"))</f>
        <v/>
      </c>
      <c r="C52" s="10" t="n"/>
      <c r="D52" s="10" t="n"/>
      <c r="E52" s="10" t="n"/>
      <c r="F52" s="10" t="n"/>
      <c r="G52" s="10" t="n"/>
      <c r="H52" s="10" t="n"/>
      <c r="I52" s="36" t="n"/>
      <c r="J52" s="36" t="n"/>
      <c r="K52" s="12" t="n"/>
      <c r="L52" s="10" t="n"/>
      <c r="M52" s="12" t="n"/>
      <c r="N52" s="12" t="n"/>
    </row>
    <row r="53" ht="22" customHeight="1">
      <c r="B53" s="25">
        <f>IF(C53="","","STG-"&amp;TEXT(COUNTA($C$5:C53),"000"))</f>
        <v/>
      </c>
      <c r="C53" s="6" t="n"/>
      <c r="D53" s="6" t="n"/>
      <c r="E53" s="6" t="n"/>
      <c r="F53" s="6" t="n"/>
      <c r="G53" s="6" t="n"/>
      <c r="H53" s="6" t="n"/>
      <c r="I53" s="35" t="n"/>
      <c r="J53" s="35" t="n"/>
      <c r="K53" s="8" t="n"/>
      <c r="L53" s="6" t="n"/>
      <c r="M53" s="8" t="n"/>
      <c r="N53" s="8" t="n"/>
    </row>
    <row r="54" ht="22" customHeight="1">
      <c r="B54" s="24">
        <f>IF(C54="","","STG-"&amp;TEXT(COUNTA($C$5:C54),"000"))</f>
        <v/>
      </c>
      <c r="C54" s="10" t="n"/>
      <c r="D54" s="10" t="n"/>
      <c r="E54" s="10" t="n"/>
      <c r="F54" s="10" t="n"/>
      <c r="G54" s="10" t="n"/>
      <c r="H54" s="10" t="n"/>
      <c r="I54" s="36" t="n"/>
      <c r="J54" s="36" t="n"/>
      <c r="K54" s="12" t="n"/>
      <c r="L54" s="10" t="n"/>
      <c r="M54" s="12" t="n"/>
      <c r="N54" s="12" t="n"/>
    </row>
    <row r="55" ht="22" customHeight="1">
      <c r="B55" s="25">
        <f>IF(C55="","","STG-"&amp;TEXT(COUNTA($C$5:C55),"000"))</f>
        <v/>
      </c>
      <c r="C55" s="6" t="n"/>
      <c r="D55" s="6" t="n"/>
      <c r="E55" s="6" t="n"/>
      <c r="F55" s="6" t="n"/>
      <c r="G55" s="6" t="n"/>
      <c r="H55" s="6" t="n"/>
      <c r="I55" s="35" t="n"/>
      <c r="J55" s="35" t="n"/>
      <c r="K55" s="8" t="n"/>
      <c r="L55" s="6" t="n"/>
      <c r="M55" s="8" t="n"/>
      <c r="N55" s="8" t="n"/>
    </row>
    <row r="56" ht="22" customHeight="1">
      <c r="B56" s="24">
        <f>IF(C56="","","STG-"&amp;TEXT(COUNTA($C$5:C56),"000"))</f>
        <v/>
      </c>
      <c r="C56" s="10" t="n"/>
      <c r="D56" s="10" t="n"/>
      <c r="E56" s="10" t="n"/>
      <c r="F56" s="10" t="n"/>
      <c r="G56" s="10" t="n"/>
      <c r="H56" s="10" t="n"/>
      <c r="I56" s="36" t="n"/>
      <c r="J56" s="36" t="n"/>
      <c r="K56" s="12" t="n"/>
      <c r="L56" s="10" t="n"/>
      <c r="M56" s="12" t="n"/>
      <c r="N56" s="12" t="n"/>
    </row>
    <row r="57" ht="22" customHeight="1">
      <c r="B57" s="25">
        <f>IF(C57="","","STG-"&amp;TEXT(COUNTA($C$5:C57),"000"))</f>
        <v/>
      </c>
      <c r="C57" s="6" t="n"/>
      <c r="D57" s="6" t="n"/>
      <c r="E57" s="6" t="n"/>
      <c r="F57" s="6" t="n"/>
      <c r="G57" s="6" t="n"/>
      <c r="H57" s="6" t="n"/>
      <c r="I57" s="35" t="n"/>
      <c r="J57" s="35" t="n"/>
      <c r="K57" s="8" t="n"/>
      <c r="L57" s="6" t="n"/>
      <c r="M57" s="8" t="n"/>
      <c r="N57" s="8" t="n"/>
    </row>
    <row r="58" ht="22" customHeight="1">
      <c r="B58" s="24">
        <f>IF(C58="","","STG-"&amp;TEXT(COUNTA($C$5:C58),"000"))</f>
        <v/>
      </c>
      <c r="C58" s="10" t="n"/>
      <c r="D58" s="10" t="n"/>
      <c r="E58" s="10" t="n"/>
      <c r="F58" s="10" t="n"/>
      <c r="G58" s="10" t="n"/>
      <c r="H58" s="10" t="n"/>
      <c r="I58" s="36" t="n"/>
      <c r="J58" s="36" t="n"/>
      <c r="K58" s="12" t="n"/>
      <c r="L58" s="10" t="n"/>
      <c r="M58" s="12" t="n"/>
      <c r="N58" s="12" t="n"/>
    </row>
    <row r="59" ht="22" customHeight="1">
      <c r="B59" s="25">
        <f>IF(C59="","","STG-"&amp;TEXT(COUNTA($C$5:C59),"000"))</f>
        <v/>
      </c>
      <c r="C59" s="6" t="n"/>
      <c r="D59" s="6" t="n"/>
      <c r="E59" s="6" t="n"/>
      <c r="F59" s="6" t="n"/>
      <c r="G59" s="6" t="n"/>
      <c r="H59" s="6" t="n"/>
      <c r="I59" s="35" t="n"/>
      <c r="J59" s="35" t="n"/>
      <c r="K59" s="8" t="n"/>
      <c r="L59" s="6" t="n"/>
      <c r="M59" s="8" t="n"/>
      <c r="N59" s="8" t="n"/>
    </row>
    <row r="60" ht="22" customHeight="1">
      <c r="B60" s="24">
        <f>IF(C60="","","STG-"&amp;TEXT(COUNTA($C$5:C60),"000"))</f>
        <v/>
      </c>
      <c r="C60" s="10" t="n"/>
      <c r="D60" s="10" t="n"/>
      <c r="E60" s="10" t="n"/>
      <c r="F60" s="10" t="n"/>
      <c r="G60" s="10" t="n"/>
      <c r="H60" s="10" t="n"/>
      <c r="I60" s="36" t="n"/>
      <c r="J60" s="36" t="n"/>
      <c r="K60" s="12" t="n"/>
      <c r="L60" s="10" t="n"/>
      <c r="M60" s="12" t="n"/>
      <c r="N60" s="12" t="n"/>
    </row>
    <row r="61" ht="22" customHeight="1">
      <c r="B61" s="25">
        <f>IF(C61="","","STG-"&amp;TEXT(COUNTA($C$5:C61),"000"))</f>
        <v/>
      </c>
      <c r="C61" s="6" t="n"/>
      <c r="D61" s="6" t="n"/>
      <c r="E61" s="6" t="n"/>
      <c r="F61" s="6" t="n"/>
      <c r="G61" s="6" t="n"/>
      <c r="H61" s="6" t="n"/>
      <c r="I61" s="35" t="n"/>
      <c r="J61" s="35" t="n"/>
      <c r="K61" s="8" t="n"/>
      <c r="L61" s="6" t="n"/>
      <c r="M61" s="8" t="n"/>
      <c r="N61" s="8" t="n"/>
    </row>
    <row r="62" ht="22" customHeight="1">
      <c r="B62" s="24">
        <f>IF(C62="","","STG-"&amp;TEXT(COUNTA($C$5:C62),"000"))</f>
        <v/>
      </c>
      <c r="C62" s="10" t="n"/>
      <c r="D62" s="10" t="n"/>
      <c r="E62" s="10" t="n"/>
      <c r="F62" s="10" t="n"/>
      <c r="G62" s="10" t="n"/>
      <c r="H62" s="10" t="n"/>
      <c r="I62" s="36" t="n"/>
      <c r="J62" s="36" t="n"/>
      <c r="K62" s="12" t="n"/>
      <c r="L62" s="10" t="n"/>
      <c r="M62" s="12" t="n"/>
      <c r="N62" s="12" t="n"/>
    </row>
    <row r="63" ht="22" customHeight="1">
      <c r="B63" s="25">
        <f>IF(C63="","","STG-"&amp;TEXT(COUNTA($C$5:C63),"000"))</f>
        <v/>
      </c>
      <c r="C63" s="6" t="n"/>
      <c r="D63" s="6" t="n"/>
      <c r="E63" s="6" t="n"/>
      <c r="F63" s="6" t="n"/>
      <c r="G63" s="6" t="n"/>
      <c r="H63" s="6" t="n"/>
      <c r="I63" s="35" t="n"/>
      <c r="J63" s="35" t="n"/>
      <c r="K63" s="8" t="n"/>
      <c r="L63" s="6" t="n"/>
      <c r="M63" s="8" t="n"/>
      <c r="N63" s="8" t="n"/>
    </row>
    <row r="64" ht="22" customHeight="1">
      <c r="B64" s="24">
        <f>IF(C64="","","STG-"&amp;TEXT(COUNTA($C$5:C64),"000"))</f>
        <v/>
      </c>
      <c r="C64" s="10" t="n"/>
      <c r="D64" s="10" t="n"/>
      <c r="E64" s="10" t="n"/>
      <c r="F64" s="10" t="n"/>
      <c r="G64" s="10" t="n"/>
      <c r="H64" s="10" t="n"/>
      <c r="I64" s="36" t="n"/>
      <c r="J64" s="36" t="n"/>
      <c r="K64" s="12" t="n"/>
      <c r="L64" s="10" t="n"/>
      <c r="M64" s="12" t="n"/>
      <c r="N64" s="12" t="n"/>
    </row>
    <row r="65" ht="22" customHeight="1">
      <c r="B65" s="25">
        <f>IF(C65="","","STG-"&amp;TEXT(COUNTA($C$5:C65),"000"))</f>
        <v/>
      </c>
      <c r="C65" s="6" t="n"/>
      <c r="D65" s="6" t="n"/>
      <c r="E65" s="6" t="n"/>
      <c r="F65" s="6" t="n"/>
      <c r="G65" s="6" t="n"/>
      <c r="H65" s="6" t="n"/>
      <c r="I65" s="35" t="n"/>
      <c r="J65" s="35" t="n"/>
      <c r="K65" s="8" t="n"/>
      <c r="L65" s="6" t="n"/>
      <c r="M65" s="8" t="n"/>
      <c r="N65" s="8" t="n"/>
    </row>
    <row r="66" ht="22" customHeight="1">
      <c r="B66" s="24">
        <f>IF(C66="","","STG-"&amp;TEXT(COUNTA($C$5:C66),"000"))</f>
        <v/>
      </c>
      <c r="C66" s="10" t="n"/>
      <c r="D66" s="10" t="n"/>
      <c r="E66" s="10" t="n"/>
      <c r="F66" s="10" t="n"/>
      <c r="G66" s="10" t="n"/>
      <c r="H66" s="10" t="n"/>
      <c r="I66" s="36" t="n"/>
      <c r="J66" s="36" t="n"/>
      <c r="K66" s="12" t="n"/>
      <c r="L66" s="10" t="n"/>
      <c r="M66" s="12" t="n"/>
      <c r="N66" s="12" t="n"/>
    </row>
    <row r="67" ht="22" customHeight="1">
      <c r="B67" s="25">
        <f>IF(C67="","","STG-"&amp;TEXT(COUNTA($C$5:C67),"000"))</f>
        <v/>
      </c>
      <c r="C67" s="6" t="n"/>
      <c r="D67" s="6" t="n"/>
      <c r="E67" s="6" t="n"/>
      <c r="F67" s="6" t="n"/>
      <c r="G67" s="6" t="n"/>
      <c r="H67" s="6" t="n"/>
      <c r="I67" s="35" t="n"/>
      <c r="J67" s="35" t="n"/>
      <c r="K67" s="8" t="n"/>
      <c r="L67" s="6" t="n"/>
      <c r="M67" s="8" t="n"/>
      <c r="N67" s="8" t="n"/>
    </row>
    <row r="68" ht="22" customHeight="1">
      <c r="B68" s="24">
        <f>IF(C68="","","STG-"&amp;TEXT(COUNTA($C$5:C68),"000"))</f>
        <v/>
      </c>
      <c r="C68" s="10" t="n"/>
      <c r="D68" s="10" t="n"/>
      <c r="E68" s="10" t="n"/>
      <c r="F68" s="10" t="n"/>
      <c r="G68" s="10" t="n"/>
      <c r="H68" s="10" t="n"/>
      <c r="I68" s="36" t="n"/>
      <c r="J68" s="36" t="n"/>
      <c r="K68" s="12" t="n"/>
      <c r="L68" s="10" t="n"/>
      <c r="M68" s="12" t="n"/>
      <c r="N68" s="12" t="n"/>
    </row>
    <row r="69" ht="22" customHeight="1">
      <c r="B69" s="25">
        <f>IF(C69="","","STG-"&amp;TEXT(COUNTA($C$5:C69),"000"))</f>
        <v/>
      </c>
      <c r="C69" s="6" t="n"/>
      <c r="D69" s="6" t="n"/>
      <c r="E69" s="6" t="n"/>
      <c r="F69" s="6" t="n"/>
      <c r="G69" s="6" t="n"/>
      <c r="H69" s="6" t="n"/>
      <c r="I69" s="35" t="n"/>
      <c r="J69" s="35" t="n"/>
      <c r="K69" s="8" t="n"/>
      <c r="L69" s="6" t="n"/>
      <c r="M69" s="8" t="n"/>
      <c r="N69" s="8" t="n"/>
    </row>
    <row r="70" ht="22" customHeight="1">
      <c r="B70" s="24">
        <f>IF(C70="","","STG-"&amp;TEXT(COUNTA($C$5:C70),"000"))</f>
        <v/>
      </c>
      <c r="C70" s="10" t="n"/>
      <c r="D70" s="10" t="n"/>
      <c r="E70" s="10" t="n"/>
      <c r="F70" s="10" t="n"/>
      <c r="G70" s="10" t="n"/>
      <c r="H70" s="10" t="n"/>
      <c r="I70" s="36" t="n"/>
      <c r="J70" s="36" t="n"/>
      <c r="K70" s="12" t="n"/>
      <c r="L70" s="10" t="n"/>
      <c r="M70" s="12" t="n"/>
      <c r="N70" s="12" t="n"/>
    </row>
    <row r="71" ht="22" customHeight="1">
      <c r="B71" s="25">
        <f>IF(C71="","","STG-"&amp;TEXT(COUNTA($C$5:C71),"000"))</f>
        <v/>
      </c>
      <c r="C71" s="6" t="n"/>
      <c r="D71" s="6" t="n"/>
      <c r="E71" s="6" t="n"/>
      <c r="F71" s="6" t="n"/>
      <c r="G71" s="6" t="n"/>
      <c r="H71" s="6" t="n"/>
      <c r="I71" s="35" t="n"/>
      <c r="J71" s="35" t="n"/>
      <c r="K71" s="8" t="n"/>
      <c r="L71" s="6" t="n"/>
      <c r="M71" s="8" t="n"/>
      <c r="N71" s="8" t="n"/>
    </row>
    <row r="72" ht="22" customHeight="1">
      <c r="B72" s="24">
        <f>IF(C72="","","STG-"&amp;TEXT(COUNTA($C$5:C72),"000"))</f>
        <v/>
      </c>
      <c r="C72" s="10" t="n"/>
      <c r="D72" s="10" t="n"/>
      <c r="E72" s="10" t="n"/>
      <c r="F72" s="10" t="n"/>
      <c r="G72" s="10" t="n"/>
      <c r="H72" s="10" t="n"/>
      <c r="I72" s="36" t="n"/>
      <c r="J72" s="36" t="n"/>
      <c r="K72" s="12" t="n"/>
      <c r="L72" s="10" t="n"/>
      <c r="M72" s="12" t="n"/>
      <c r="N72" s="12" t="n"/>
    </row>
    <row r="73" ht="22" customHeight="1">
      <c r="B73" s="25">
        <f>IF(C73="","","STG-"&amp;TEXT(COUNTA($C$5:C73),"000"))</f>
        <v/>
      </c>
      <c r="C73" s="6" t="n"/>
      <c r="D73" s="6" t="n"/>
      <c r="E73" s="6" t="n"/>
      <c r="F73" s="6" t="n"/>
      <c r="G73" s="6" t="n"/>
      <c r="H73" s="6" t="n"/>
      <c r="I73" s="35" t="n"/>
      <c r="J73" s="35" t="n"/>
      <c r="K73" s="8" t="n"/>
      <c r="L73" s="6" t="n"/>
      <c r="M73" s="8" t="n"/>
      <c r="N73" s="8" t="n"/>
    </row>
    <row r="74" ht="22" customHeight="1">
      <c r="B74" s="24">
        <f>IF(C74="","","STG-"&amp;TEXT(COUNTA($C$5:C74),"000"))</f>
        <v/>
      </c>
      <c r="C74" s="10" t="n"/>
      <c r="D74" s="10" t="n"/>
      <c r="E74" s="10" t="n"/>
      <c r="F74" s="10" t="n"/>
      <c r="G74" s="10" t="n"/>
      <c r="H74" s="10" t="n"/>
      <c r="I74" s="36" t="n"/>
      <c r="J74" s="36" t="n"/>
      <c r="K74" s="12" t="n"/>
      <c r="L74" s="10" t="n"/>
      <c r="M74" s="12" t="n"/>
      <c r="N74" s="12" t="n"/>
    </row>
    <row r="75" ht="22" customHeight="1">
      <c r="B75" s="25">
        <f>IF(C75="","","STG-"&amp;TEXT(COUNTA($C$5:C75),"000"))</f>
        <v/>
      </c>
      <c r="C75" s="6" t="n"/>
      <c r="D75" s="6" t="n"/>
      <c r="E75" s="6" t="n"/>
      <c r="F75" s="6" t="n"/>
      <c r="G75" s="6" t="n"/>
      <c r="H75" s="6" t="n"/>
      <c r="I75" s="35" t="n"/>
      <c r="J75" s="35" t="n"/>
      <c r="K75" s="8" t="n"/>
      <c r="L75" s="6" t="n"/>
      <c r="M75" s="8" t="n"/>
      <c r="N75" s="8" t="n"/>
    </row>
    <row r="76" ht="22" customHeight="1">
      <c r="B76" s="24">
        <f>IF(C76="","","STG-"&amp;TEXT(COUNTA($C$5:C76),"000"))</f>
        <v/>
      </c>
      <c r="C76" s="10" t="n"/>
      <c r="D76" s="10" t="n"/>
      <c r="E76" s="10" t="n"/>
      <c r="F76" s="10" t="n"/>
      <c r="G76" s="10" t="n"/>
      <c r="H76" s="10" t="n"/>
      <c r="I76" s="36" t="n"/>
      <c r="J76" s="36" t="n"/>
      <c r="K76" s="12" t="n"/>
      <c r="L76" s="10" t="n"/>
      <c r="M76" s="12" t="n"/>
      <c r="N76" s="12" t="n"/>
    </row>
    <row r="77" ht="22" customHeight="1">
      <c r="B77" s="25">
        <f>IF(C77="","","STG-"&amp;TEXT(COUNTA($C$5:C77),"000"))</f>
        <v/>
      </c>
      <c r="C77" s="6" t="n"/>
      <c r="D77" s="6" t="n"/>
      <c r="E77" s="6" t="n"/>
      <c r="F77" s="6" t="n"/>
      <c r="G77" s="6" t="n"/>
      <c r="H77" s="6" t="n"/>
      <c r="I77" s="35" t="n"/>
      <c r="J77" s="35" t="n"/>
      <c r="K77" s="8" t="n"/>
      <c r="L77" s="6" t="n"/>
      <c r="M77" s="8" t="n"/>
      <c r="N77" s="8" t="n"/>
    </row>
    <row r="78" ht="22" customHeight="1">
      <c r="B78" s="24">
        <f>IF(C78="","","STG-"&amp;TEXT(COUNTA($C$5:C78),"000"))</f>
        <v/>
      </c>
      <c r="C78" s="10" t="n"/>
      <c r="D78" s="10" t="n"/>
      <c r="E78" s="10" t="n"/>
      <c r="F78" s="10" t="n"/>
      <c r="G78" s="10" t="n"/>
      <c r="H78" s="10" t="n"/>
      <c r="I78" s="36" t="n"/>
      <c r="J78" s="36" t="n"/>
      <c r="K78" s="12" t="n"/>
      <c r="L78" s="10" t="n"/>
      <c r="M78" s="12" t="n"/>
      <c r="N78" s="12" t="n"/>
    </row>
    <row r="79" ht="22" customHeight="1">
      <c r="B79" s="25">
        <f>IF(C79="","","STG-"&amp;TEXT(COUNTA($C$5:C79),"000"))</f>
        <v/>
      </c>
      <c r="C79" s="6" t="n"/>
      <c r="D79" s="6" t="n"/>
      <c r="E79" s="6" t="n"/>
      <c r="F79" s="6" t="n"/>
      <c r="G79" s="6" t="n"/>
      <c r="H79" s="6" t="n"/>
      <c r="I79" s="35" t="n"/>
      <c r="J79" s="35" t="n"/>
      <c r="K79" s="8" t="n"/>
      <c r="L79" s="6" t="n"/>
      <c r="M79" s="8" t="n"/>
      <c r="N79" s="8" t="n"/>
    </row>
    <row r="80" ht="22" customHeight="1">
      <c r="B80" s="24">
        <f>IF(C80="","","STG-"&amp;TEXT(COUNTA($C$5:C80),"000"))</f>
        <v/>
      </c>
      <c r="C80" s="10" t="n"/>
      <c r="D80" s="10" t="n"/>
      <c r="E80" s="10" t="n"/>
      <c r="F80" s="10" t="n"/>
      <c r="G80" s="10" t="n"/>
      <c r="H80" s="10" t="n"/>
      <c r="I80" s="36" t="n"/>
      <c r="J80" s="36" t="n"/>
      <c r="K80" s="12" t="n"/>
      <c r="L80" s="10" t="n"/>
      <c r="M80" s="12" t="n"/>
      <c r="N80" s="12" t="n"/>
    </row>
    <row r="81" ht="22" customHeight="1">
      <c r="B81" s="25">
        <f>IF(C81="","","STG-"&amp;TEXT(COUNTA($C$5:C81),"000"))</f>
        <v/>
      </c>
      <c r="C81" s="6" t="n"/>
      <c r="D81" s="6" t="n"/>
      <c r="E81" s="6" t="n"/>
      <c r="F81" s="6" t="n"/>
      <c r="G81" s="6" t="n"/>
      <c r="H81" s="6" t="n"/>
      <c r="I81" s="35" t="n"/>
      <c r="J81" s="35" t="n"/>
      <c r="K81" s="8" t="n"/>
      <c r="L81" s="6" t="n"/>
      <c r="M81" s="8" t="n"/>
      <c r="N81" s="8" t="n"/>
    </row>
    <row r="82" ht="22" customHeight="1">
      <c r="B82" s="24">
        <f>IF(C82="","","STG-"&amp;TEXT(COUNTA($C$5:C82),"000"))</f>
        <v/>
      </c>
      <c r="C82" s="10" t="n"/>
      <c r="D82" s="10" t="n"/>
      <c r="E82" s="10" t="n"/>
      <c r="F82" s="10" t="n"/>
      <c r="G82" s="10" t="n"/>
      <c r="H82" s="10" t="n"/>
      <c r="I82" s="36" t="n"/>
      <c r="J82" s="36" t="n"/>
      <c r="K82" s="12" t="n"/>
      <c r="L82" s="10" t="n"/>
      <c r="M82" s="12" t="n"/>
      <c r="N82" s="12" t="n"/>
    </row>
    <row r="83" ht="22" customHeight="1">
      <c r="B83" s="25">
        <f>IF(C83="","","STG-"&amp;TEXT(COUNTA($C$5:C83),"000"))</f>
        <v/>
      </c>
      <c r="C83" s="6" t="n"/>
      <c r="D83" s="6" t="n"/>
      <c r="E83" s="6" t="n"/>
      <c r="F83" s="6" t="n"/>
      <c r="G83" s="6" t="n"/>
      <c r="H83" s="6" t="n"/>
      <c r="I83" s="35" t="n"/>
      <c r="J83" s="35" t="n"/>
      <c r="K83" s="8" t="n"/>
      <c r="L83" s="6" t="n"/>
      <c r="M83" s="8" t="n"/>
      <c r="N83" s="8" t="n"/>
    </row>
    <row r="84" ht="22" customHeight="1">
      <c r="B84" s="24">
        <f>IF(C84="","","STG-"&amp;TEXT(COUNTA($C$5:C84),"000"))</f>
        <v/>
      </c>
      <c r="C84" s="10" t="n"/>
      <c r="D84" s="10" t="n"/>
      <c r="E84" s="10" t="n"/>
      <c r="F84" s="10" t="n"/>
      <c r="G84" s="10" t="n"/>
      <c r="H84" s="10" t="n"/>
      <c r="I84" s="36" t="n"/>
      <c r="J84" s="36" t="n"/>
      <c r="K84" s="12" t="n"/>
      <c r="L84" s="10" t="n"/>
      <c r="M84" s="12" t="n"/>
      <c r="N84" s="12" t="n"/>
    </row>
    <row r="85" ht="22" customHeight="1">
      <c r="B85" s="25">
        <f>IF(C85="","","STG-"&amp;TEXT(COUNTA($C$5:C85),"000"))</f>
        <v/>
      </c>
      <c r="C85" s="6" t="n"/>
      <c r="D85" s="6" t="n"/>
      <c r="E85" s="6" t="n"/>
      <c r="F85" s="6" t="n"/>
      <c r="G85" s="6" t="n"/>
      <c r="H85" s="6" t="n"/>
      <c r="I85" s="35" t="n"/>
      <c r="J85" s="35" t="n"/>
      <c r="K85" s="8" t="n"/>
      <c r="L85" s="6" t="n"/>
      <c r="M85" s="8" t="n"/>
      <c r="N85" s="8" t="n"/>
    </row>
    <row r="86" ht="22" customHeight="1">
      <c r="B86" s="24">
        <f>IF(C86="","","STG-"&amp;TEXT(COUNTA($C$5:C86),"000"))</f>
        <v/>
      </c>
      <c r="C86" s="10" t="n"/>
      <c r="D86" s="10" t="n"/>
      <c r="E86" s="10" t="n"/>
      <c r="F86" s="10" t="n"/>
      <c r="G86" s="10" t="n"/>
      <c r="H86" s="10" t="n"/>
      <c r="I86" s="36" t="n"/>
      <c r="J86" s="36" t="n"/>
      <c r="K86" s="12" t="n"/>
      <c r="L86" s="10" t="n"/>
      <c r="M86" s="12" t="n"/>
      <c r="N86" s="12" t="n"/>
    </row>
    <row r="88" ht="26" customHeight="1">
      <c r="B88" s="14" t="inlineStr">
        <is>
          <t>TOTAL</t>
        </is>
      </c>
      <c r="C88" s="14" t="n"/>
      <c r="D88" s="14" t="n"/>
      <c r="E88" s="14" t="n"/>
      <c r="F88" s="14" t="n"/>
      <c r="G88" s="14" t="n"/>
      <c r="H88" s="14" t="n"/>
      <c r="I88" s="14" t="n"/>
      <c r="J88" s="14" t="n"/>
      <c r="K88" s="14" t="n"/>
      <c r="L88" s="14" t="n"/>
      <c r="M88" s="15">
        <f>SUM(M5:M86)</f>
        <v/>
      </c>
      <c r="N88" s="14" t="n"/>
    </row>
    <row r="90">
      <c r="B90" s="16" t="inlineStr">
        <is>
          <t>INDICATEURS (mis a jour automatiquement)</t>
        </is>
      </c>
    </row>
    <row r="91" ht="22" customHeight="1">
      <c r="B91" s="25" t="inlineStr">
        <is>
          <t>Total stagiaires</t>
        </is>
      </c>
      <c r="G91" s="17">
        <f>COUNTIF(C5:C86,"&lt;&gt;")</f>
        <v/>
      </c>
    </row>
    <row r="92" ht="22" customHeight="1">
      <c r="B92" s="24" t="inlineStr">
        <is>
          <t>En cours</t>
        </is>
      </c>
      <c r="G92" s="18">
        <f>COUNTIF(M5:M86,"En cours")</f>
        <v/>
      </c>
    </row>
    <row r="93" ht="22" customHeight="1">
      <c r="B93" s="25" t="inlineStr">
        <is>
          <t>Embauches apres stage</t>
        </is>
      </c>
      <c r="G93" s="17">
        <f>COUNTIF(M5:M86,"Embauche")</f>
        <v/>
      </c>
    </row>
    <row r="96" ht="26" customHeight="1">
      <c r="B96" s="26" t="inlineStr">
        <is>
          <t>COMMENT UTILISER CET ONGLET ?</t>
        </is>
      </c>
    </row>
    <row r="97" ht="20" customHeight="1">
      <c r="B97" s="27" t="inlineStr">
        <is>
          <t>1. Saisissez le nom du stagiaire — le numero STG-XXX se genere</t>
        </is>
      </c>
    </row>
    <row r="98" ht="20" customHeight="1">
      <c r="B98" s="27" t="inlineStr">
        <is>
          <t>2. Suivre l'evaluation en fin de stage pour les embauches potentielles</t>
        </is>
      </c>
    </row>
  </sheetData>
  <autoFilter ref="B4:N86"/>
  <mergeCells count="9">
    <mergeCell ref="B91:F91"/>
    <mergeCell ref="B97:L97"/>
    <mergeCell ref="B93:F93"/>
    <mergeCell ref="B90:H90"/>
    <mergeCell ref="B98:L98"/>
    <mergeCell ref="B96:J96"/>
    <mergeCell ref="B3:N3"/>
    <mergeCell ref="B2:N2"/>
    <mergeCell ref="B92:F92"/>
  </mergeCells>
  <conditionalFormatting sqref="L5:L86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7:B86">
    <cfRule type="expression" priority="55" dxfId="3">
      <formula>AND($C7="",$C6&lt;&gt;"")</formula>
    </cfRule>
  </conditionalFormatting>
  <conditionalFormatting sqref="C7:C86">
    <cfRule type="expression" priority="56" dxfId="3">
      <formula>AND($C7="",$C6&lt;&gt;"")</formula>
    </cfRule>
  </conditionalFormatting>
  <conditionalFormatting sqref="D7:D86">
    <cfRule type="expression" priority="57" dxfId="3">
      <formula>AND($C7="",$C6&lt;&gt;"")</formula>
    </cfRule>
  </conditionalFormatting>
  <conditionalFormatting sqref="E7:E86">
    <cfRule type="expression" priority="58" dxfId="3">
      <formula>AND($C7="",$C6&lt;&gt;"")</formula>
    </cfRule>
  </conditionalFormatting>
  <conditionalFormatting sqref="F7:F86">
    <cfRule type="expression" priority="59" dxfId="3">
      <formula>AND($C7="",$C6&lt;&gt;"")</formula>
    </cfRule>
  </conditionalFormatting>
  <conditionalFormatting sqref="G7:G86">
    <cfRule type="expression" priority="60" dxfId="3">
      <formula>AND($C7="",$C6&lt;&gt;"")</formula>
    </cfRule>
  </conditionalFormatting>
  <conditionalFormatting sqref="H7:H86">
    <cfRule type="expression" priority="61" dxfId="3">
      <formula>AND($C7="",$C6&lt;&gt;"")</formula>
    </cfRule>
  </conditionalFormatting>
  <conditionalFormatting sqref="I7:I86">
    <cfRule type="expression" priority="62" dxfId="3">
      <formula>AND($C7="",$C6&lt;&gt;"")</formula>
    </cfRule>
  </conditionalFormatting>
  <conditionalFormatting sqref="J7:J86">
    <cfRule type="expression" priority="63" dxfId="3">
      <formula>AND($C7="",$C6&lt;&gt;"")</formula>
    </cfRule>
  </conditionalFormatting>
  <conditionalFormatting sqref="K7:K86">
    <cfRule type="expression" priority="64" dxfId="3">
      <formula>AND($C7="",$C6&lt;&gt;"")</formula>
    </cfRule>
  </conditionalFormatting>
  <conditionalFormatting sqref="L7:L86">
    <cfRule type="expression" priority="65" dxfId="3">
      <formula>AND($C7="",$C6&lt;&gt;"")</formula>
    </cfRule>
  </conditionalFormatting>
  <conditionalFormatting sqref="M7:M86">
    <cfRule type="expression" priority="66" dxfId="3">
      <formula>AND($C7="",$C6&lt;&gt;"")</formula>
    </cfRule>
  </conditionalFormatting>
  <conditionalFormatting sqref="N7:N86">
    <cfRule type="expression" priority="67" dxfId="3">
      <formula>AND($C7="",$C6&lt;&gt;"")</formula>
    </cfRule>
  </conditionalFormatting>
  <dataValidations count="2">
    <dataValidation sqref="F5:F86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L5:L86" showDropDown="0" showInputMessage="0" showErrorMessage="0" allowBlank="1" errorTitle="Erreur" error="Valeur invalide" promptTitle="Liste" prompt="Choisir dans la liste" type="list">
      <formula1>'_Lists'!$AI$2:$AI$5</formula1>
    </dataValidation>
  </dataValidation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B2:O9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18" customWidth="1" min="3" max="3"/>
    <col width="16" customWidth="1" min="4" max="4"/>
    <col width="18" customWidth="1" min="5" max="5"/>
    <col width="18" customWidth="1" min="6" max="6"/>
    <col width="14" customWidth="1" min="7" max="7"/>
    <col width="14" customWidth="1" min="8" max="8"/>
    <col width="12" customWidth="1" min="9" max="9"/>
    <col width="20" customWidth="1" min="10" max="10"/>
    <col width="16" customWidth="1" min="11" max="11"/>
    <col width="14" customWidth="1" min="12" max="12"/>
    <col width="16" customWidth="1" min="13" max="13"/>
    <col width="16" customWidth="1" min="14" max="14"/>
    <col width="28" customWidth="1" min="15" max="15"/>
  </cols>
  <sheetData>
    <row r="1" ht="15" customHeight="1"/>
    <row r="2" ht="32" customHeight="1">
      <c r="B2" s="3" t="inlineStr">
        <is>
          <t>SAISONNIERS &amp; TEMPORAIRES</t>
        </is>
      </c>
    </row>
    <row r="3" ht="8" customHeight="1">
      <c r="B3" s="4" t="inlineStr">
        <is>
          <t>Gestion du personnel saisonnier et temporaire de l'hotel</t>
        </is>
      </c>
    </row>
    <row r="4" ht="28" customHeight="1">
      <c r="B4" s="5" t="inlineStr">
        <is>
          <t>N°</t>
        </is>
      </c>
      <c r="C4" s="5" t="inlineStr">
        <is>
          <t>Nom</t>
        </is>
      </c>
      <c r="D4" s="5" t="inlineStr">
        <is>
          <t>Prenom</t>
        </is>
      </c>
      <c r="E4" s="5" t="inlineStr">
        <is>
          <t>Poste</t>
        </is>
      </c>
      <c r="F4" s="5" t="inlineStr">
        <is>
          <t>Departement</t>
        </is>
      </c>
      <c r="G4" s="5" t="inlineStr">
        <is>
          <t>Date Debut</t>
        </is>
      </c>
      <c r="H4" s="5" t="inlineStr">
        <is>
          <t>Date Fin</t>
        </is>
      </c>
      <c r="I4" s="5" t="inlineStr">
        <is>
          <t>Duree (jours)</t>
        </is>
      </c>
      <c r="J4" s="5" t="inlineStr">
        <is>
          <t>Salaire Journalier (FCFA)</t>
        </is>
      </c>
      <c r="K4" s="5" t="inlineStr">
        <is>
          <t>Cout Total (FCFA)</t>
        </is>
      </c>
      <c r="L4" s="5" t="inlineStr">
        <is>
          <t>Statut</t>
        </is>
      </c>
      <c r="M4" s="5" t="inlineStr">
        <is>
          <t>Motif</t>
        </is>
      </c>
      <c r="N4" s="5" t="inlineStr">
        <is>
          <t>Source</t>
        </is>
      </c>
      <c r="O4" t="inlineStr">
        <is>
          <t>Notes</t>
        </is>
      </c>
    </row>
    <row r="5" ht="22" customHeight="1">
      <c r="B5" s="6" t="inlineStr">
        <is>
          <t>SAI-001</t>
        </is>
      </c>
      <c r="C5" s="6" t="inlineStr">
        <is>
          <t>Nkoum</t>
        </is>
      </c>
      <c r="D5" s="6" t="inlineStr">
        <is>
          <t>Patrick</t>
        </is>
      </c>
      <c r="E5" s="6" t="inlineStr">
        <is>
          <t>Plongeur</t>
        </is>
      </c>
      <c r="F5" s="6" t="inlineStr">
        <is>
          <t>Restauration</t>
        </is>
      </c>
      <c r="G5" s="35" t="n">
        <v>45809</v>
      </c>
      <c r="H5" s="35" t="n">
        <v>45900</v>
      </c>
      <c r="I5" s="8" t="n"/>
      <c r="J5" s="8" t="n">
        <v>5000</v>
      </c>
      <c r="K5" s="8" t="n"/>
      <c r="L5" s="6" t="inlineStr">
        <is>
          <t>En negociation</t>
        </is>
      </c>
      <c r="M5" s="6" t="inlineStr">
        <is>
          <t>Saisonnalite</t>
        </is>
      </c>
      <c r="N5" s="6" t="inlineStr">
        <is>
          <t>Salon emploi</t>
        </is>
      </c>
      <c r="O5" t="inlineStr">
        <is>
          <t>Saison estivale haute</t>
        </is>
      </c>
    </row>
    <row r="6" ht="22" customHeight="1">
      <c r="B6" s="10" t="inlineStr">
        <is>
          <t>SAI-002</t>
        </is>
      </c>
      <c r="C6" s="10" t="inlineStr">
        <is>
          <t>Moukouri</t>
        </is>
      </c>
      <c r="D6" s="10" t="inlineStr">
        <is>
          <t>Brigitte</t>
        </is>
      </c>
      <c r="E6" s="10" t="inlineStr">
        <is>
          <t>Chambre</t>
        </is>
      </c>
      <c r="F6" s="10" t="inlineStr">
        <is>
          <t>Herbergement</t>
        </is>
      </c>
      <c r="G6" s="36" t="n">
        <v>45823</v>
      </c>
      <c r="H6" s="36" t="n">
        <v>45915</v>
      </c>
      <c r="I6" s="12" t="n"/>
      <c r="J6" s="12" t="n">
        <v>4500</v>
      </c>
      <c r="K6" s="12" t="n"/>
      <c r="L6" s="10" t="inlineStr">
        <is>
          <t>En negociation</t>
        </is>
      </c>
      <c r="M6" s="10" t="inlineStr">
        <is>
          <t>Saisonnalite</t>
        </is>
      </c>
      <c r="N6" s="10" t="inlineStr">
        <is>
          <t>Presse</t>
        </is>
      </c>
      <c r="O6" t="inlineStr">
        <is>
          <t>Remplacement conge estival</t>
        </is>
      </c>
    </row>
    <row r="7" ht="22" customHeight="1">
      <c r="B7" s="25">
        <f>IF(C7="","","SAI-"&amp;TEXT(COUNTA($C$5:C7),"000"))</f>
        <v/>
      </c>
      <c r="C7" s="6" t="n"/>
      <c r="D7" s="6" t="n"/>
      <c r="E7" s="6" t="n"/>
      <c r="F7" s="6" t="n"/>
      <c r="G7" s="35" t="n"/>
      <c r="H7" s="35" t="n"/>
      <c r="I7" s="8" t="n"/>
      <c r="J7" s="8" t="n"/>
      <c r="K7" s="8" t="n"/>
      <c r="L7" s="6" t="n"/>
      <c r="M7" s="6" t="n"/>
      <c r="N7" s="6" t="n"/>
    </row>
    <row r="8" ht="22" customHeight="1">
      <c r="B8" s="24">
        <f>IF(C8="","","SAI-"&amp;TEXT(COUNTA($C$5:C8),"000"))</f>
        <v/>
      </c>
      <c r="C8" s="10" t="n"/>
      <c r="D8" s="10" t="n"/>
      <c r="E8" s="10" t="n"/>
      <c r="F8" s="10" t="n"/>
      <c r="G8" s="36" t="n"/>
      <c r="H8" s="36" t="n"/>
      <c r="I8" s="12" t="n"/>
      <c r="J8" s="12" t="n"/>
      <c r="K8" s="12" t="n"/>
      <c r="L8" s="10" t="n"/>
      <c r="M8" s="10" t="n"/>
      <c r="N8" s="10" t="n"/>
    </row>
    <row r="9" ht="22" customHeight="1">
      <c r="B9" s="25">
        <f>IF(C9="","","SAI-"&amp;TEXT(COUNTA($C$5:C9),"000"))</f>
        <v/>
      </c>
      <c r="C9" s="6" t="n"/>
      <c r="D9" s="6" t="n"/>
      <c r="E9" s="6" t="n"/>
      <c r="F9" s="6" t="n"/>
      <c r="G9" s="35" t="n"/>
      <c r="H9" s="35" t="n"/>
      <c r="I9" s="8" t="n"/>
      <c r="J9" s="8" t="n"/>
      <c r="K9" s="8" t="n"/>
      <c r="L9" s="6" t="n"/>
      <c r="M9" s="6" t="n"/>
      <c r="N9" s="6" t="n"/>
    </row>
    <row r="10" ht="22" customHeight="1">
      <c r="B10" s="24">
        <f>IF(C10="","","SAI-"&amp;TEXT(COUNTA($C$5:C10),"000"))</f>
        <v/>
      </c>
      <c r="C10" s="10" t="n"/>
      <c r="D10" s="10" t="n"/>
      <c r="E10" s="10" t="n"/>
      <c r="F10" s="10" t="n"/>
      <c r="G10" s="36" t="n"/>
      <c r="H10" s="36" t="n"/>
      <c r="I10" s="12" t="n"/>
      <c r="J10" s="12" t="n"/>
      <c r="K10" s="12" t="n"/>
      <c r="L10" s="10" t="n"/>
      <c r="M10" s="10" t="n"/>
      <c r="N10" s="10" t="n"/>
    </row>
    <row r="11" ht="22" customHeight="1">
      <c r="B11" s="25">
        <f>IF(C11="","","SAI-"&amp;TEXT(COUNTA($C$5:C11),"000"))</f>
        <v/>
      </c>
      <c r="C11" s="6" t="n"/>
      <c r="D11" s="6" t="n"/>
      <c r="E11" s="6" t="n"/>
      <c r="F11" s="6" t="n"/>
      <c r="G11" s="35" t="n"/>
      <c r="H11" s="35" t="n"/>
      <c r="I11" s="8" t="n"/>
      <c r="J11" s="8" t="n"/>
      <c r="K11" s="8" t="n"/>
      <c r="L11" s="6" t="n"/>
      <c r="M11" s="6" t="n"/>
      <c r="N11" s="6" t="n"/>
    </row>
    <row r="12" ht="22" customHeight="1">
      <c r="B12" s="24">
        <f>IF(C12="","","SAI-"&amp;TEXT(COUNTA($C$5:C12),"000"))</f>
        <v/>
      </c>
      <c r="C12" s="10" t="n"/>
      <c r="D12" s="10" t="n"/>
      <c r="E12" s="10" t="n"/>
      <c r="F12" s="10" t="n"/>
      <c r="G12" s="36" t="n"/>
      <c r="H12" s="36" t="n"/>
      <c r="I12" s="12" t="n"/>
      <c r="J12" s="12" t="n"/>
      <c r="K12" s="12" t="n"/>
      <c r="L12" s="10" t="n"/>
      <c r="M12" s="10" t="n"/>
      <c r="N12" s="10" t="n"/>
    </row>
    <row r="13" ht="22" customHeight="1">
      <c r="B13" s="25">
        <f>IF(C13="","","SAI-"&amp;TEXT(COUNTA($C$5:C13),"000"))</f>
        <v/>
      </c>
      <c r="C13" s="6" t="n"/>
      <c r="D13" s="6" t="n"/>
      <c r="E13" s="6" t="n"/>
      <c r="F13" s="6" t="n"/>
      <c r="G13" s="35" t="n"/>
      <c r="H13" s="35" t="n"/>
      <c r="I13" s="8" t="n"/>
      <c r="J13" s="8" t="n"/>
      <c r="K13" s="8" t="n"/>
      <c r="L13" s="6" t="n"/>
      <c r="M13" s="6" t="n"/>
      <c r="N13" s="6" t="n"/>
    </row>
    <row r="14" ht="22" customHeight="1">
      <c r="B14" s="24">
        <f>IF(C14="","","SAI-"&amp;TEXT(COUNTA($C$5:C14),"000"))</f>
        <v/>
      </c>
      <c r="C14" s="10" t="n"/>
      <c r="D14" s="10" t="n"/>
      <c r="E14" s="10" t="n"/>
      <c r="F14" s="10" t="n"/>
      <c r="G14" s="36" t="n"/>
      <c r="H14" s="36" t="n"/>
      <c r="I14" s="12" t="n"/>
      <c r="J14" s="12" t="n"/>
      <c r="K14" s="12" t="n"/>
      <c r="L14" s="10" t="n"/>
      <c r="M14" s="10" t="n"/>
      <c r="N14" s="10" t="n"/>
    </row>
    <row r="15" ht="22" customHeight="1">
      <c r="B15" s="25">
        <f>IF(C15="","","SAI-"&amp;TEXT(COUNTA($C$5:C15),"000"))</f>
        <v/>
      </c>
      <c r="C15" s="6" t="n"/>
      <c r="D15" s="6" t="n"/>
      <c r="E15" s="6" t="n"/>
      <c r="F15" s="6" t="n"/>
      <c r="G15" s="35" t="n"/>
      <c r="H15" s="35" t="n"/>
      <c r="I15" s="8" t="n"/>
      <c r="J15" s="8" t="n"/>
      <c r="K15" s="8" t="n"/>
      <c r="L15" s="6" t="n"/>
      <c r="M15" s="6" t="n"/>
      <c r="N15" s="6" t="n"/>
    </row>
    <row r="16" ht="22" customHeight="1">
      <c r="B16" s="24">
        <f>IF(C16="","","SAI-"&amp;TEXT(COUNTA($C$5:C16),"000"))</f>
        <v/>
      </c>
      <c r="C16" s="10" t="n"/>
      <c r="D16" s="10" t="n"/>
      <c r="E16" s="10" t="n"/>
      <c r="F16" s="10" t="n"/>
      <c r="G16" s="36" t="n"/>
      <c r="H16" s="36" t="n"/>
      <c r="I16" s="12" t="n"/>
      <c r="J16" s="12" t="n"/>
      <c r="K16" s="12" t="n"/>
      <c r="L16" s="10" t="n"/>
      <c r="M16" s="10" t="n"/>
      <c r="N16" s="10" t="n"/>
    </row>
    <row r="17" ht="22" customHeight="1">
      <c r="B17" s="25">
        <f>IF(C17="","","SAI-"&amp;TEXT(COUNTA($C$5:C17),"000"))</f>
        <v/>
      </c>
      <c r="C17" s="6" t="n"/>
      <c r="D17" s="6" t="n"/>
      <c r="E17" s="6" t="n"/>
      <c r="F17" s="6" t="n"/>
      <c r="G17" s="35" t="n"/>
      <c r="H17" s="35" t="n"/>
      <c r="I17" s="8" t="n"/>
      <c r="J17" s="8" t="n"/>
      <c r="K17" s="8" t="n"/>
      <c r="L17" s="6" t="n"/>
      <c r="M17" s="6" t="n"/>
      <c r="N17" s="6" t="n"/>
    </row>
    <row r="18" ht="22" customHeight="1">
      <c r="B18" s="24">
        <f>IF(C18="","","SAI-"&amp;TEXT(COUNTA($C$5:C18),"000"))</f>
        <v/>
      </c>
      <c r="C18" s="10" t="n"/>
      <c r="D18" s="10" t="n"/>
      <c r="E18" s="10" t="n"/>
      <c r="F18" s="10" t="n"/>
      <c r="G18" s="36" t="n"/>
      <c r="H18" s="36" t="n"/>
      <c r="I18" s="12" t="n"/>
      <c r="J18" s="12" t="n"/>
      <c r="K18" s="12" t="n"/>
      <c r="L18" s="10" t="n"/>
      <c r="M18" s="10" t="n"/>
      <c r="N18" s="10" t="n"/>
    </row>
    <row r="19" ht="22" customHeight="1">
      <c r="B19" s="25">
        <f>IF(C19="","","SAI-"&amp;TEXT(COUNTA($C$5:C19),"000"))</f>
        <v/>
      </c>
      <c r="C19" s="6" t="n"/>
      <c r="D19" s="6" t="n"/>
      <c r="E19" s="6" t="n"/>
      <c r="F19" s="6" t="n"/>
      <c r="G19" s="35" t="n"/>
      <c r="H19" s="35" t="n"/>
      <c r="I19" s="8" t="n"/>
      <c r="J19" s="8" t="n"/>
      <c r="K19" s="8" t="n"/>
      <c r="L19" s="6" t="n"/>
      <c r="M19" s="6" t="n"/>
      <c r="N19" s="6" t="n"/>
    </row>
    <row r="20" ht="22" customHeight="1">
      <c r="B20" s="24">
        <f>IF(C20="","","SAI-"&amp;TEXT(COUNTA($C$5:C20),"000"))</f>
        <v/>
      </c>
      <c r="C20" s="10" t="n"/>
      <c r="D20" s="10" t="n"/>
      <c r="E20" s="10" t="n"/>
      <c r="F20" s="10" t="n"/>
      <c r="G20" s="36" t="n"/>
      <c r="H20" s="36" t="n"/>
      <c r="I20" s="12" t="n"/>
      <c r="J20" s="12" t="n"/>
      <c r="K20" s="12" t="n"/>
      <c r="L20" s="10" t="n"/>
      <c r="M20" s="10" t="n"/>
      <c r="N20" s="10" t="n"/>
    </row>
    <row r="21" ht="22" customHeight="1">
      <c r="B21" s="25">
        <f>IF(C21="","","SAI-"&amp;TEXT(COUNTA($C$5:C21),"000"))</f>
        <v/>
      </c>
      <c r="C21" s="6" t="n"/>
      <c r="D21" s="6" t="n"/>
      <c r="E21" s="6" t="n"/>
      <c r="F21" s="6" t="n"/>
      <c r="G21" s="35" t="n"/>
      <c r="H21" s="35" t="n"/>
      <c r="I21" s="8" t="n"/>
      <c r="J21" s="8" t="n"/>
      <c r="K21" s="8" t="n"/>
      <c r="L21" s="6" t="n"/>
      <c r="M21" s="6" t="n"/>
      <c r="N21" s="6" t="n"/>
    </row>
    <row r="22" ht="22" customHeight="1">
      <c r="B22" s="24">
        <f>IF(C22="","","SAI-"&amp;TEXT(COUNTA($C$5:C22),"000"))</f>
        <v/>
      </c>
      <c r="C22" s="10" t="n"/>
      <c r="D22" s="10" t="n"/>
      <c r="E22" s="10" t="n"/>
      <c r="F22" s="10" t="n"/>
      <c r="G22" s="36" t="n"/>
      <c r="H22" s="36" t="n"/>
      <c r="I22" s="12" t="n"/>
      <c r="J22" s="12" t="n"/>
      <c r="K22" s="12" t="n"/>
      <c r="L22" s="10" t="n"/>
      <c r="M22" s="10" t="n"/>
      <c r="N22" s="10" t="n"/>
    </row>
    <row r="23" ht="22" customHeight="1">
      <c r="B23" s="25">
        <f>IF(C23="","","SAI-"&amp;TEXT(COUNTA($C$5:C23),"000"))</f>
        <v/>
      </c>
      <c r="C23" s="6" t="n"/>
      <c r="D23" s="6" t="n"/>
      <c r="E23" s="6" t="n"/>
      <c r="F23" s="6" t="n"/>
      <c r="G23" s="35" t="n"/>
      <c r="H23" s="35" t="n"/>
      <c r="I23" s="8" t="n"/>
      <c r="J23" s="8" t="n"/>
      <c r="K23" s="8" t="n"/>
      <c r="L23" s="6" t="n"/>
      <c r="M23" s="6" t="n"/>
      <c r="N23" s="6" t="n"/>
    </row>
    <row r="24" ht="22" customHeight="1">
      <c r="B24" s="24">
        <f>IF(C24="","","SAI-"&amp;TEXT(COUNTA($C$5:C24),"000"))</f>
        <v/>
      </c>
      <c r="C24" s="10" t="n"/>
      <c r="D24" s="10" t="n"/>
      <c r="E24" s="10" t="n"/>
      <c r="F24" s="10" t="n"/>
      <c r="G24" s="36" t="n"/>
      <c r="H24" s="36" t="n"/>
      <c r="I24" s="12" t="n"/>
      <c r="J24" s="12" t="n"/>
      <c r="K24" s="12" t="n"/>
      <c r="L24" s="10" t="n"/>
      <c r="M24" s="10" t="n"/>
      <c r="N24" s="10" t="n"/>
    </row>
    <row r="25" ht="22" customHeight="1">
      <c r="B25" s="25">
        <f>IF(C25="","","SAI-"&amp;TEXT(COUNTA($C$5:C25),"000"))</f>
        <v/>
      </c>
      <c r="C25" s="6" t="n"/>
      <c r="D25" s="6" t="n"/>
      <c r="E25" s="6" t="n"/>
      <c r="F25" s="6" t="n"/>
      <c r="G25" s="35" t="n"/>
      <c r="H25" s="35" t="n"/>
      <c r="I25" s="8" t="n"/>
      <c r="J25" s="8" t="n"/>
      <c r="K25" s="8" t="n"/>
      <c r="L25" s="6" t="n"/>
      <c r="M25" s="6" t="n"/>
      <c r="N25" s="6" t="n"/>
    </row>
    <row r="26" ht="22" customHeight="1">
      <c r="B26" s="24">
        <f>IF(C26="","","SAI-"&amp;TEXT(COUNTA($C$5:C26),"000"))</f>
        <v/>
      </c>
      <c r="C26" s="10" t="n"/>
      <c r="D26" s="10" t="n"/>
      <c r="E26" s="10" t="n"/>
      <c r="F26" s="10" t="n"/>
      <c r="G26" s="36" t="n"/>
      <c r="H26" s="36" t="n"/>
      <c r="I26" s="12" t="n"/>
      <c r="J26" s="12" t="n"/>
      <c r="K26" s="12" t="n"/>
      <c r="L26" s="10" t="n"/>
      <c r="M26" s="10" t="n"/>
      <c r="N26" s="10" t="n"/>
    </row>
    <row r="27" ht="22" customHeight="1">
      <c r="B27" s="25">
        <f>IF(C27="","","SAI-"&amp;TEXT(COUNTA($C$5:C27),"000"))</f>
        <v/>
      </c>
      <c r="C27" s="6" t="n"/>
      <c r="D27" s="6" t="n"/>
      <c r="E27" s="6" t="n"/>
      <c r="F27" s="6" t="n"/>
      <c r="G27" s="35" t="n"/>
      <c r="H27" s="35" t="n"/>
      <c r="I27" s="8" t="n"/>
      <c r="J27" s="8" t="n"/>
      <c r="K27" s="8" t="n"/>
      <c r="L27" s="6" t="n"/>
      <c r="M27" s="6" t="n"/>
      <c r="N27" s="6" t="n"/>
    </row>
    <row r="28" ht="22" customHeight="1">
      <c r="B28" s="24">
        <f>IF(C28="","","SAI-"&amp;TEXT(COUNTA($C$5:C28),"000"))</f>
        <v/>
      </c>
      <c r="C28" s="10" t="n"/>
      <c r="D28" s="10" t="n"/>
      <c r="E28" s="10" t="n"/>
      <c r="F28" s="10" t="n"/>
      <c r="G28" s="36" t="n"/>
      <c r="H28" s="36" t="n"/>
      <c r="I28" s="12" t="n"/>
      <c r="J28" s="12" t="n"/>
      <c r="K28" s="12" t="n"/>
      <c r="L28" s="10" t="n"/>
      <c r="M28" s="10" t="n"/>
      <c r="N28" s="10" t="n"/>
    </row>
    <row r="29" ht="22" customHeight="1">
      <c r="B29" s="25">
        <f>IF(C29="","","SAI-"&amp;TEXT(COUNTA($C$5:C29),"000"))</f>
        <v/>
      </c>
      <c r="C29" s="6" t="n"/>
      <c r="D29" s="6" t="n"/>
      <c r="E29" s="6" t="n"/>
      <c r="F29" s="6" t="n"/>
      <c r="G29" s="35" t="n"/>
      <c r="H29" s="35" t="n"/>
      <c r="I29" s="8" t="n"/>
      <c r="J29" s="8" t="n"/>
      <c r="K29" s="8" t="n"/>
      <c r="L29" s="6" t="n"/>
      <c r="M29" s="6" t="n"/>
      <c r="N29" s="6" t="n"/>
    </row>
    <row r="30" ht="22" customHeight="1">
      <c r="B30" s="24">
        <f>IF(C30="","","SAI-"&amp;TEXT(COUNTA($C$5:C30),"000"))</f>
        <v/>
      </c>
      <c r="C30" s="10" t="n"/>
      <c r="D30" s="10" t="n"/>
      <c r="E30" s="10" t="n"/>
      <c r="F30" s="10" t="n"/>
      <c r="G30" s="36" t="n"/>
      <c r="H30" s="36" t="n"/>
      <c r="I30" s="12" t="n"/>
      <c r="J30" s="12" t="n"/>
      <c r="K30" s="12" t="n"/>
      <c r="L30" s="10" t="n"/>
      <c r="M30" s="10" t="n"/>
      <c r="N30" s="10" t="n"/>
    </row>
    <row r="31" ht="22" customHeight="1">
      <c r="B31" s="25">
        <f>IF(C31="","","SAI-"&amp;TEXT(COUNTA($C$5:C31),"000"))</f>
        <v/>
      </c>
      <c r="C31" s="6" t="n"/>
      <c r="D31" s="6" t="n"/>
      <c r="E31" s="6" t="n"/>
      <c r="F31" s="6" t="n"/>
      <c r="G31" s="35" t="n"/>
      <c r="H31" s="35" t="n"/>
      <c r="I31" s="8" t="n"/>
      <c r="J31" s="8" t="n"/>
      <c r="K31" s="8" t="n"/>
      <c r="L31" s="6" t="n"/>
      <c r="M31" s="6" t="n"/>
      <c r="N31" s="6" t="n"/>
    </row>
    <row r="32" ht="22" customHeight="1">
      <c r="B32" s="24">
        <f>IF(C32="","","SAI-"&amp;TEXT(COUNTA($C$5:C32),"000"))</f>
        <v/>
      </c>
      <c r="C32" s="10" t="n"/>
      <c r="D32" s="10" t="n"/>
      <c r="E32" s="10" t="n"/>
      <c r="F32" s="10" t="n"/>
      <c r="G32" s="36" t="n"/>
      <c r="H32" s="36" t="n"/>
      <c r="I32" s="12" t="n"/>
      <c r="J32" s="12" t="n"/>
      <c r="K32" s="12" t="n"/>
      <c r="L32" s="10" t="n"/>
      <c r="M32" s="10" t="n"/>
      <c r="N32" s="10" t="n"/>
    </row>
    <row r="33" ht="22" customHeight="1">
      <c r="B33" s="25">
        <f>IF(C33="","","SAI-"&amp;TEXT(COUNTA($C$5:C33),"000"))</f>
        <v/>
      </c>
      <c r="C33" s="6" t="n"/>
      <c r="D33" s="6" t="n"/>
      <c r="E33" s="6" t="n"/>
      <c r="F33" s="6" t="n"/>
      <c r="G33" s="35" t="n"/>
      <c r="H33" s="35" t="n"/>
      <c r="I33" s="8" t="n"/>
      <c r="J33" s="8" t="n"/>
      <c r="K33" s="8" t="n"/>
      <c r="L33" s="6" t="n"/>
      <c r="M33" s="6" t="n"/>
      <c r="N33" s="6" t="n"/>
    </row>
    <row r="34" ht="22" customHeight="1">
      <c r="B34" s="24">
        <f>IF(C34="","","SAI-"&amp;TEXT(COUNTA($C$5:C34),"000"))</f>
        <v/>
      </c>
      <c r="C34" s="10" t="n"/>
      <c r="D34" s="10" t="n"/>
      <c r="E34" s="10" t="n"/>
      <c r="F34" s="10" t="n"/>
      <c r="G34" s="36" t="n"/>
      <c r="H34" s="36" t="n"/>
      <c r="I34" s="12" t="n"/>
      <c r="J34" s="12" t="n"/>
      <c r="K34" s="12" t="n"/>
      <c r="L34" s="10" t="n"/>
      <c r="M34" s="10" t="n"/>
      <c r="N34" s="10" t="n"/>
    </row>
    <row r="35" ht="22" customHeight="1">
      <c r="B35" s="25">
        <f>IF(C35="","","SAI-"&amp;TEXT(COUNTA($C$5:C35),"000"))</f>
        <v/>
      </c>
      <c r="C35" s="6" t="n"/>
      <c r="D35" s="6" t="n"/>
      <c r="E35" s="6" t="n"/>
      <c r="F35" s="6" t="n"/>
      <c r="G35" s="35" t="n"/>
      <c r="H35" s="35" t="n"/>
      <c r="I35" s="8" t="n"/>
      <c r="J35" s="8" t="n"/>
      <c r="K35" s="8" t="n"/>
      <c r="L35" s="6" t="n"/>
      <c r="M35" s="6" t="n"/>
      <c r="N35" s="6" t="n"/>
    </row>
    <row r="36" ht="22" customHeight="1">
      <c r="B36" s="24">
        <f>IF(C36="","","SAI-"&amp;TEXT(COUNTA($C$5:C36),"000"))</f>
        <v/>
      </c>
      <c r="C36" s="10" t="n"/>
      <c r="D36" s="10" t="n"/>
      <c r="E36" s="10" t="n"/>
      <c r="F36" s="10" t="n"/>
      <c r="G36" s="36" t="n"/>
      <c r="H36" s="36" t="n"/>
      <c r="I36" s="12" t="n"/>
      <c r="J36" s="12" t="n"/>
      <c r="K36" s="12" t="n"/>
      <c r="L36" s="10" t="n"/>
      <c r="M36" s="10" t="n"/>
      <c r="N36" s="10" t="n"/>
    </row>
    <row r="37" ht="22" customHeight="1">
      <c r="B37" s="25">
        <f>IF(C37="","","SAI-"&amp;TEXT(COUNTA($C$5:C37),"000"))</f>
        <v/>
      </c>
      <c r="C37" s="6" t="n"/>
      <c r="D37" s="6" t="n"/>
      <c r="E37" s="6" t="n"/>
      <c r="F37" s="6" t="n"/>
      <c r="G37" s="35" t="n"/>
      <c r="H37" s="35" t="n"/>
      <c r="I37" s="8" t="n"/>
      <c r="J37" s="8" t="n"/>
      <c r="K37" s="8" t="n"/>
      <c r="L37" s="6" t="n"/>
      <c r="M37" s="6" t="n"/>
      <c r="N37" s="6" t="n"/>
    </row>
    <row r="38" ht="22" customHeight="1">
      <c r="B38" s="24">
        <f>IF(C38="","","SAI-"&amp;TEXT(COUNTA($C$5:C38),"000"))</f>
        <v/>
      </c>
      <c r="C38" s="10" t="n"/>
      <c r="D38" s="10" t="n"/>
      <c r="E38" s="10" t="n"/>
      <c r="F38" s="10" t="n"/>
      <c r="G38" s="36" t="n"/>
      <c r="H38" s="36" t="n"/>
      <c r="I38" s="12" t="n"/>
      <c r="J38" s="12" t="n"/>
      <c r="K38" s="12" t="n"/>
      <c r="L38" s="10" t="n"/>
      <c r="M38" s="10" t="n"/>
      <c r="N38" s="10" t="n"/>
    </row>
    <row r="39" ht="22" customHeight="1">
      <c r="B39" s="25">
        <f>IF(C39="","","SAI-"&amp;TEXT(COUNTA($C$5:C39),"000"))</f>
        <v/>
      </c>
      <c r="C39" s="6" t="n"/>
      <c r="D39" s="6" t="n"/>
      <c r="E39" s="6" t="n"/>
      <c r="F39" s="6" t="n"/>
      <c r="G39" s="35" t="n"/>
      <c r="H39" s="35" t="n"/>
      <c r="I39" s="8" t="n"/>
      <c r="J39" s="8" t="n"/>
      <c r="K39" s="8" t="n"/>
      <c r="L39" s="6" t="n"/>
      <c r="M39" s="6" t="n"/>
      <c r="N39" s="6" t="n"/>
    </row>
    <row r="40" ht="22" customHeight="1">
      <c r="B40" s="24">
        <f>IF(C40="","","SAI-"&amp;TEXT(COUNTA($C$5:C40),"000"))</f>
        <v/>
      </c>
      <c r="C40" s="10" t="n"/>
      <c r="D40" s="10" t="n"/>
      <c r="E40" s="10" t="n"/>
      <c r="F40" s="10" t="n"/>
      <c r="G40" s="36" t="n"/>
      <c r="H40" s="36" t="n"/>
      <c r="I40" s="12" t="n"/>
      <c r="J40" s="12" t="n"/>
      <c r="K40" s="12" t="n"/>
      <c r="L40" s="10" t="n"/>
      <c r="M40" s="10" t="n"/>
      <c r="N40" s="10" t="n"/>
    </row>
    <row r="41" ht="22" customHeight="1">
      <c r="B41" s="25">
        <f>IF(C41="","","SAI-"&amp;TEXT(COUNTA($C$5:C41),"000"))</f>
        <v/>
      </c>
      <c r="C41" s="6" t="n"/>
      <c r="D41" s="6" t="n"/>
      <c r="E41" s="6" t="n"/>
      <c r="F41" s="6" t="n"/>
      <c r="G41" s="35" t="n"/>
      <c r="H41" s="35" t="n"/>
      <c r="I41" s="8" t="n"/>
      <c r="J41" s="8" t="n"/>
      <c r="K41" s="8" t="n"/>
      <c r="L41" s="6" t="n"/>
      <c r="M41" s="6" t="n"/>
      <c r="N41" s="6" t="n"/>
    </row>
    <row r="42" ht="22" customHeight="1">
      <c r="B42" s="24">
        <f>IF(C42="","","SAI-"&amp;TEXT(COUNTA($C$5:C42),"000"))</f>
        <v/>
      </c>
      <c r="C42" s="10" t="n"/>
      <c r="D42" s="10" t="n"/>
      <c r="E42" s="10" t="n"/>
      <c r="F42" s="10" t="n"/>
      <c r="G42" s="36" t="n"/>
      <c r="H42" s="36" t="n"/>
      <c r="I42" s="12" t="n"/>
      <c r="J42" s="12" t="n"/>
      <c r="K42" s="12" t="n"/>
      <c r="L42" s="10" t="n"/>
      <c r="M42" s="10" t="n"/>
      <c r="N42" s="10" t="n"/>
    </row>
    <row r="43" ht="22" customHeight="1">
      <c r="B43" s="25">
        <f>IF(C43="","","SAI-"&amp;TEXT(COUNTA($C$5:C43),"000"))</f>
        <v/>
      </c>
      <c r="C43" s="6" t="n"/>
      <c r="D43" s="6" t="n"/>
      <c r="E43" s="6" t="n"/>
      <c r="F43" s="6" t="n"/>
      <c r="G43" s="35" t="n"/>
      <c r="H43" s="35" t="n"/>
      <c r="I43" s="8" t="n"/>
      <c r="J43" s="8" t="n"/>
      <c r="K43" s="8" t="n"/>
      <c r="L43" s="6" t="n"/>
      <c r="M43" s="6" t="n"/>
      <c r="N43" s="6" t="n"/>
    </row>
    <row r="44" ht="22" customHeight="1">
      <c r="B44" s="24">
        <f>IF(C44="","","SAI-"&amp;TEXT(COUNTA($C$5:C44),"000"))</f>
        <v/>
      </c>
      <c r="C44" s="10" t="n"/>
      <c r="D44" s="10" t="n"/>
      <c r="E44" s="10" t="n"/>
      <c r="F44" s="10" t="n"/>
      <c r="G44" s="36" t="n"/>
      <c r="H44" s="36" t="n"/>
      <c r="I44" s="12" t="n"/>
      <c r="J44" s="12" t="n"/>
      <c r="K44" s="12" t="n"/>
      <c r="L44" s="10" t="n"/>
      <c r="M44" s="10" t="n"/>
      <c r="N44" s="10" t="n"/>
    </row>
    <row r="45" ht="22" customHeight="1">
      <c r="B45" s="25">
        <f>IF(C45="","","SAI-"&amp;TEXT(COUNTA($C$5:C45),"000"))</f>
        <v/>
      </c>
      <c r="C45" s="6" t="n"/>
      <c r="D45" s="6" t="n"/>
      <c r="E45" s="6" t="n"/>
      <c r="F45" s="6" t="n"/>
      <c r="G45" s="35" t="n"/>
      <c r="H45" s="35" t="n"/>
      <c r="I45" s="8" t="n"/>
      <c r="J45" s="8" t="n"/>
      <c r="K45" s="8" t="n"/>
      <c r="L45" s="6" t="n"/>
      <c r="M45" s="6" t="n"/>
      <c r="N45" s="6" t="n"/>
    </row>
    <row r="46" ht="22" customHeight="1">
      <c r="B46" s="24">
        <f>IF(C46="","","SAI-"&amp;TEXT(COUNTA($C$5:C46),"000"))</f>
        <v/>
      </c>
      <c r="C46" s="10" t="n"/>
      <c r="D46" s="10" t="n"/>
      <c r="E46" s="10" t="n"/>
      <c r="F46" s="10" t="n"/>
      <c r="G46" s="36" t="n"/>
      <c r="H46" s="36" t="n"/>
      <c r="I46" s="12" t="n"/>
      <c r="J46" s="12" t="n"/>
      <c r="K46" s="12" t="n"/>
      <c r="L46" s="10" t="n"/>
      <c r="M46" s="10" t="n"/>
      <c r="N46" s="10" t="n"/>
    </row>
    <row r="47" ht="22" customHeight="1">
      <c r="B47" s="25">
        <f>IF(C47="","","SAI-"&amp;TEXT(COUNTA($C$5:C47),"000"))</f>
        <v/>
      </c>
      <c r="C47" s="6" t="n"/>
      <c r="D47" s="6" t="n"/>
      <c r="E47" s="6" t="n"/>
      <c r="F47" s="6" t="n"/>
      <c r="G47" s="35" t="n"/>
      <c r="H47" s="35" t="n"/>
      <c r="I47" s="8" t="n"/>
      <c r="J47" s="8" t="n"/>
      <c r="K47" s="8" t="n"/>
      <c r="L47" s="6" t="n"/>
      <c r="M47" s="6" t="n"/>
      <c r="N47" s="6" t="n"/>
    </row>
    <row r="48" ht="22" customHeight="1">
      <c r="B48" s="24">
        <f>IF(C48="","","SAI-"&amp;TEXT(COUNTA($C$5:C48),"000"))</f>
        <v/>
      </c>
      <c r="C48" s="10" t="n"/>
      <c r="D48" s="10" t="n"/>
      <c r="E48" s="10" t="n"/>
      <c r="F48" s="10" t="n"/>
      <c r="G48" s="36" t="n"/>
      <c r="H48" s="36" t="n"/>
      <c r="I48" s="12" t="n"/>
      <c r="J48" s="12" t="n"/>
      <c r="K48" s="12" t="n"/>
      <c r="L48" s="10" t="n"/>
      <c r="M48" s="10" t="n"/>
      <c r="N48" s="10" t="n"/>
    </row>
    <row r="49" ht="22" customHeight="1">
      <c r="B49" s="25">
        <f>IF(C49="","","SAI-"&amp;TEXT(COUNTA($C$5:C49),"000"))</f>
        <v/>
      </c>
      <c r="C49" s="6" t="n"/>
      <c r="D49" s="6" t="n"/>
      <c r="E49" s="6" t="n"/>
      <c r="F49" s="6" t="n"/>
      <c r="G49" s="35" t="n"/>
      <c r="H49" s="35" t="n"/>
      <c r="I49" s="8" t="n"/>
      <c r="J49" s="8" t="n"/>
      <c r="K49" s="8" t="n"/>
      <c r="L49" s="6" t="n"/>
      <c r="M49" s="6" t="n"/>
      <c r="N49" s="6" t="n"/>
    </row>
    <row r="50" ht="22" customHeight="1">
      <c r="B50" s="24">
        <f>IF(C50="","","SAI-"&amp;TEXT(COUNTA($C$5:C50),"000"))</f>
        <v/>
      </c>
      <c r="C50" s="10" t="n"/>
      <c r="D50" s="10" t="n"/>
      <c r="E50" s="10" t="n"/>
      <c r="F50" s="10" t="n"/>
      <c r="G50" s="36" t="n"/>
      <c r="H50" s="36" t="n"/>
      <c r="I50" s="12" t="n"/>
      <c r="J50" s="12" t="n"/>
      <c r="K50" s="12" t="n"/>
      <c r="L50" s="10" t="n"/>
      <c r="M50" s="10" t="n"/>
      <c r="N50" s="10" t="n"/>
    </row>
    <row r="51" ht="22" customHeight="1">
      <c r="B51" s="25">
        <f>IF(C51="","","SAI-"&amp;TEXT(COUNTA($C$5:C51),"000"))</f>
        <v/>
      </c>
      <c r="C51" s="6" t="n"/>
      <c r="D51" s="6" t="n"/>
      <c r="E51" s="6" t="n"/>
      <c r="F51" s="6" t="n"/>
      <c r="G51" s="35" t="n"/>
      <c r="H51" s="35" t="n"/>
      <c r="I51" s="8" t="n"/>
      <c r="J51" s="8" t="n"/>
      <c r="K51" s="8" t="n"/>
      <c r="L51" s="6" t="n"/>
      <c r="M51" s="6" t="n"/>
      <c r="N51" s="6" t="n"/>
    </row>
    <row r="52" ht="22" customHeight="1">
      <c r="B52" s="24">
        <f>IF(C52="","","SAI-"&amp;TEXT(COUNTA($C$5:C52),"000"))</f>
        <v/>
      </c>
      <c r="C52" s="10" t="n"/>
      <c r="D52" s="10" t="n"/>
      <c r="E52" s="10" t="n"/>
      <c r="F52" s="10" t="n"/>
      <c r="G52" s="36" t="n"/>
      <c r="H52" s="36" t="n"/>
      <c r="I52" s="12" t="n"/>
      <c r="J52" s="12" t="n"/>
      <c r="K52" s="12" t="n"/>
      <c r="L52" s="10" t="n"/>
      <c r="M52" s="10" t="n"/>
      <c r="N52" s="10" t="n"/>
    </row>
    <row r="53" ht="22" customHeight="1">
      <c r="B53" s="25">
        <f>IF(C53="","","SAI-"&amp;TEXT(COUNTA($C$5:C53),"000"))</f>
        <v/>
      </c>
      <c r="C53" s="6" t="n"/>
      <c r="D53" s="6" t="n"/>
      <c r="E53" s="6" t="n"/>
      <c r="F53" s="6" t="n"/>
      <c r="G53" s="35" t="n"/>
      <c r="H53" s="35" t="n"/>
      <c r="I53" s="8" t="n"/>
      <c r="J53" s="8" t="n"/>
      <c r="K53" s="8" t="n"/>
      <c r="L53" s="6" t="n"/>
      <c r="M53" s="6" t="n"/>
      <c r="N53" s="6" t="n"/>
    </row>
    <row r="54" ht="22" customHeight="1">
      <c r="B54" s="24">
        <f>IF(C54="","","SAI-"&amp;TEXT(COUNTA($C$5:C54),"000"))</f>
        <v/>
      </c>
      <c r="C54" s="10" t="n"/>
      <c r="D54" s="10" t="n"/>
      <c r="E54" s="10" t="n"/>
      <c r="F54" s="10" t="n"/>
      <c r="G54" s="36" t="n"/>
      <c r="H54" s="36" t="n"/>
      <c r="I54" s="12" t="n"/>
      <c r="J54" s="12" t="n"/>
      <c r="K54" s="12" t="n"/>
      <c r="L54" s="10" t="n"/>
      <c r="M54" s="10" t="n"/>
      <c r="N54" s="10" t="n"/>
    </row>
    <row r="55" ht="22" customHeight="1">
      <c r="B55" s="25">
        <f>IF(C55="","","SAI-"&amp;TEXT(COUNTA($C$5:C55),"000"))</f>
        <v/>
      </c>
      <c r="C55" s="6" t="n"/>
      <c r="D55" s="6" t="n"/>
      <c r="E55" s="6" t="n"/>
      <c r="F55" s="6" t="n"/>
      <c r="G55" s="35" t="n"/>
      <c r="H55" s="35" t="n"/>
      <c r="I55" s="8" t="n"/>
      <c r="J55" s="8" t="n"/>
      <c r="K55" s="8" t="n"/>
      <c r="L55" s="6" t="n"/>
      <c r="M55" s="6" t="n"/>
      <c r="N55" s="6" t="n"/>
    </row>
    <row r="56" ht="22" customHeight="1">
      <c r="B56" s="24">
        <f>IF(C56="","","SAI-"&amp;TEXT(COUNTA($C$5:C56),"000"))</f>
        <v/>
      </c>
      <c r="C56" s="10" t="n"/>
      <c r="D56" s="10" t="n"/>
      <c r="E56" s="10" t="n"/>
      <c r="F56" s="10" t="n"/>
      <c r="G56" s="36" t="n"/>
      <c r="H56" s="36" t="n"/>
      <c r="I56" s="12" t="n"/>
      <c r="J56" s="12" t="n"/>
      <c r="K56" s="12" t="n"/>
      <c r="L56" s="10" t="n"/>
      <c r="M56" s="10" t="n"/>
      <c r="N56" s="10" t="n"/>
    </row>
    <row r="57" ht="22" customHeight="1">
      <c r="B57" s="25">
        <f>IF(C57="","","SAI-"&amp;TEXT(COUNTA($C$5:C57),"000"))</f>
        <v/>
      </c>
      <c r="C57" s="6" t="n"/>
      <c r="D57" s="6" t="n"/>
      <c r="E57" s="6" t="n"/>
      <c r="F57" s="6" t="n"/>
      <c r="G57" s="35" t="n"/>
      <c r="H57" s="35" t="n"/>
      <c r="I57" s="8" t="n"/>
      <c r="J57" s="8" t="n"/>
      <c r="K57" s="8" t="n"/>
      <c r="L57" s="6" t="n"/>
      <c r="M57" s="6" t="n"/>
      <c r="N57" s="6" t="n"/>
    </row>
    <row r="58" ht="22" customHeight="1">
      <c r="B58" s="24">
        <f>IF(C58="","","SAI-"&amp;TEXT(COUNTA($C$5:C58),"000"))</f>
        <v/>
      </c>
      <c r="C58" s="10" t="n"/>
      <c r="D58" s="10" t="n"/>
      <c r="E58" s="10" t="n"/>
      <c r="F58" s="10" t="n"/>
      <c r="G58" s="36" t="n"/>
      <c r="H58" s="36" t="n"/>
      <c r="I58" s="12" t="n"/>
      <c r="J58" s="12" t="n"/>
      <c r="K58" s="12" t="n"/>
      <c r="L58" s="10" t="n"/>
      <c r="M58" s="10" t="n"/>
      <c r="N58" s="10" t="n"/>
    </row>
    <row r="59" ht="22" customHeight="1">
      <c r="B59" s="25">
        <f>IF(C59="","","SAI-"&amp;TEXT(COUNTA($C$5:C59),"000"))</f>
        <v/>
      </c>
      <c r="C59" s="6" t="n"/>
      <c r="D59" s="6" t="n"/>
      <c r="E59" s="6" t="n"/>
      <c r="F59" s="6" t="n"/>
      <c r="G59" s="35" t="n"/>
      <c r="H59" s="35" t="n"/>
      <c r="I59" s="8" t="n"/>
      <c r="J59" s="8" t="n"/>
      <c r="K59" s="8" t="n"/>
      <c r="L59" s="6" t="n"/>
      <c r="M59" s="6" t="n"/>
      <c r="N59" s="6" t="n"/>
    </row>
    <row r="60" ht="22" customHeight="1">
      <c r="B60" s="24">
        <f>IF(C60="","","SAI-"&amp;TEXT(COUNTA($C$5:C60),"000"))</f>
        <v/>
      </c>
      <c r="C60" s="10" t="n"/>
      <c r="D60" s="10" t="n"/>
      <c r="E60" s="10" t="n"/>
      <c r="F60" s="10" t="n"/>
      <c r="G60" s="36" t="n"/>
      <c r="H60" s="36" t="n"/>
      <c r="I60" s="12" t="n"/>
      <c r="J60" s="12" t="n"/>
      <c r="K60" s="12" t="n"/>
      <c r="L60" s="10" t="n"/>
      <c r="M60" s="10" t="n"/>
      <c r="N60" s="10" t="n"/>
    </row>
    <row r="61" ht="22" customHeight="1">
      <c r="B61" s="25">
        <f>IF(C61="","","SAI-"&amp;TEXT(COUNTA($C$5:C61),"000"))</f>
        <v/>
      </c>
      <c r="C61" s="6" t="n"/>
      <c r="D61" s="6" t="n"/>
      <c r="E61" s="6" t="n"/>
      <c r="F61" s="6" t="n"/>
      <c r="G61" s="35" t="n"/>
      <c r="H61" s="35" t="n"/>
      <c r="I61" s="8" t="n"/>
      <c r="J61" s="8" t="n"/>
      <c r="K61" s="8" t="n"/>
      <c r="L61" s="6" t="n"/>
      <c r="M61" s="6" t="n"/>
      <c r="N61" s="6" t="n"/>
    </row>
    <row r="62" ht="22" customHeight="1">
      <c r="B62" s="24">
        <f>IF(C62="","","SAI-"&amp;TEXT(COUNTA($C$5:C62),"000"))</f>
        <v/>
      </c>
      <c r="C62" s="10" t="n"/>
      <c r="D62" s="10" t="n"/>
      <c r="E62" s="10" t="n"/>
      <c r="F62" s="10" t="n"/>
      <c r="G62" s="36" t="n"/>
      <c r="H62" s="36" t="n"/>
      <c r="I62" s="12" t="n"/>
      <c r="J62" s="12" t="n"/>
      <c r="K62" s="12" t="n"/>
      <c r="L62" s="10" t="n"/>
      <c r="M62" s="10" t="n"/>
      <c r="N62" s="10" t="n"/>
    </row>
    <row r="63" ht="22" customHeight="1">
      <c r="B63" s="25">
        <f>IF(C63="","","SAI-"&amp;TEXT(COUNTA($C$5:C63),"000"))</f>
        <v/>
      </c>
      <c r="C63" s="6" t="n"/>
      <c r="D63" s="6" t="n"/>
      <c r="E63" s="6" t="n"/>
      <c r="F63" s="6" t="n"/>
      <c r="G63" s="35" t="n"/>
      <c r="H63" s="35" t="n"/>
      <c r="I63" s="8" t="n"/>
      <c r="J63" s="8" t="n"/>
      <c r="K63" s="8" t="n"/>
      <c r="L63" s="6" t="n"/>
      <c r="M63" s="6" t="n"/>
      <c r="N63" s="6" t="n"/>
    </row>
    <row r="64" ht="22" customHeight="1">
      <c r="B64" s="24">
        <f>IF(C64="","","SAI-"&amp;TEXT(COUNTA($C$5:C64),"000"))</f>
        <v/>
      </c>
      <c r="C64" s="10" t="n"/>
      <c r="D64" s="10" t="n"/>
      <c r="E64" s="10" t="n"/>
      <c r="F64" s="10" t="n"/>
      <c r="G64" s="36" t="n"/>
      <c r="H64" s="36" t="n"/>
      <c r="I64" s="12" t="n"/>
      <c r="J64" s="12" t="n"/>
      <c r="K64" s="12" t="n"/>
      <c r="L64" s="10" t="n"/>
      <c r="M64" s="10" t="n"/>
      <c r="N64" s="10" t="n"/>
    </row>
    <row r="65" ht="22" customHeight="1">
      <c r="B65" s="25">
        <f>IF(C65="","","SAI-"&amp;TEXT(COUNTA($C$5:C65),"000"))</f>
        <v/>
      </c>
      <c r="C65" s="6" t="n"/>
      <c r="D65" s="6" t="n"/>
      <c r="E65" s="6" t="n"/>
      <c r="F65" s="6" t="n"/>
      <c r="G65" s="35" t="n"/>
      <c r="H65" s="35" t="n"/>
      <c r="I65" s="8" t="n"/>
      <c r="J65" s="8" t="n"/>
      <c r="K65" s="8" t="n"/>
      <c r="L65" s="6" t="n"/>
      <c r="M65" s="6" t="n"/>
      <c r="N65" s="6" t="n"/>
    </row>
    <row r="66" ht="22" customHeight="1">
      <c r="B66" s="24">
        <f>IF(C66="","","SAI-"&amp;TEXT(COUNTA($C$5:C66),"000"))</f>
        <v/>
      </c>
      <c r="C66" s="10" t="n"/>
      <c r="D66" s="10" t="n"/>
      <c r="E66" s="10" t="n"/>
      <c r="F66" s="10" t="n"/>
      <c r="G66" s="36" t="n"/>
      <c r="H66" s="36" t="n"/>
      <c r="I66" s="12" t="n"/>
      <c r="J66" s="12" t="n"/>
      <c r="K66" s="12" t="n"/>
      <c r="L66" s="10" t="n"/>
      <c r="M66" s="10" t="n"/>
      <c r="N66" s="10" t="n"/>
    </row>
    <row r="67" ht="22" customHeight="1">
      <c r="B67" s="25">
        <f>IF(C67="","","SAI-"&amp;TEXT(COUNTA($C$5:C67),"000"))</f>
        <v/>
      </c>
      <c r="C67" s="6" t="n"/>
      <c r="D67" s="6" t="n"/>
      <c r="E67" s="6" t="n"/>
      <c r="F67" s="6" t="n"/>
      <c r="G67" s="35" t="n"/>
      <c r="H67" s="35" t="n"/>
      <c r="I67" s="8" t="n"/>
      <c r="J67" s="8" t="n"/>
      <c r="K67" s="8" t="n"/>
      <c r="L67" s="6" t="n"/>
      <c r="M67" s="6" t="n"/>
      <c r="N67" s="6" t="n"/>
    </row>
    <row r="68" ht="22" customHeight="1">
      <c r="B68" s="24">
        <f>IF(C68="","","SAI-"&amp;TEXT(COUNTA($C$5:C68),"000"))</f>
        <v/>
      </c>
      <c r="C68" s="10" t="n"/>
      <c r="D68" s="10" t="n"/>
      <c r="E68" s="10" t="n"/>
      <c r="F68" s="10" t="n"/>
      <c r="G68" s="36" t="n"/>
      <c r="H68" s="36" t="n"/>
      <c r="I68" s="12" t="n"/>
      <c r="J68" s="12" t="n"/>
      <c r="K68" s="12" t="n"/>
      <c r="L68" s="10" t="n"/>
      <c r="M68" s="10" t="n"/>
      <c r="N68" s="10" t="n"/>
    </row>
    <row r="69" ht="22" customHeight="1">
      <c r="B69" s="25">
        <f>IF(C69="","","SAI-"&amp;TEXT(COUNTA($C$5:C69),"000"))</f>
        <v/>
      </c>
      <c r="C69" s="6" t="n"/>
      <c r="D69" s="6" t="n"/>
      <c r="E69" s="6" t="n"/>
      <c r="F69" s="6" t="n"/>
      <c r="G69" s="35" t="n"/>
      <c r="H69" s="35" t="n"/>
      <c r="I69" s="8" t="n"/>
      <c r="J69" s="8" t="n"/>
      <c r="K69" s="8" t="n"/>
      <c r="L69" s="6" t="n"/>
      <c r="M69" s="6" t="n"/>
      <c r="N69" s="6" t="n"/>
    </row>
    <row r="70" ht="22" customHeight="1">
      <c r="B70" s="24">
        <f>IF(C70="","","SAI-"&amp;TEXT(COUNTA($C$5:C70),"000"))</f>
        <v/>
      </c>
      <c r="C70" s="10" t="n"/>
      <c r="D70" s="10" t="n"/>
      <c r="E70" s="10" t="n"/>
      <c r="F70" s="10" t="n"/>
      <c r="G70" s="36" t="n"/>
      <c r="H70" s="36" t="n"/>
      <c r="I70" s="12" t="n"/>
      <c r="J70" s="12" t="n"/>
      <c r="K70" s="12" t="n"/>
      <c r="L70" s="10" t="n"/>
      <c r="M70" s="10" t="n"/>
      <c r="N70" s="10" t="n"/>
    </row>
    <row r="71" ht="22" customHeight="1">
      <c r="B71" s="25">
        <f>IF(C71="","","SAI-"&amp;TEXT(COUNTA($C$5:C71),"000"))</f>
        <v/>
      </c>
      <c r="C71" s="6" t="n"/>
      <c r="D71" s="6" t="n"/>
      <c r="E71" s="6" t="n"/>
      <c r="F71" s="6" t="n"/>
      <c r="G71" s="35" t="n"/>
      <c r="H71" s="35" t="n"/>
      <c r="I71" s="8" t="n"/>
      <c r="J71" s="8" t="n"/>
      <c r="K71" s="8" t="n"/>
      <c r="L71" s="6" t="n"/>
      <c r="M71" s="6" t="n"/>
      <c r="N71" s="6" t="n"/>
    </row>
    <row r="72" ht="22" customHeight="1">
      <c r="B72" s="24">
        <f>IF(C72="","","SAI-"&amp;TEXT(COUNTA($C$5:C72),"000"))</f>
        <v/>
      </c>
      <c r="C72" s="10" t="n"/>
      <c r="D72" s="10" t="n"/>
      <c r="E72" s="10" t="n"/>
      <c r="F72" s="10" t="n"/>
      <c r="G72" s="36" t="n"/>
      <c r="H72" s="36" t="n"/>
      <c r="I72" s="12" t="n"/>
      <c r="J72" s="12" t="n"/>
      <c r="K72" s="12" t="n"/>
      <c r="L72" s="10" t="n"/>
      <c r="M72" s="10" t="n"/>
      <c r="N72" s="10" t="n"/>
    </row>
    <row r="73" ht="22" customHeight="1">
      <c r="B73" s="25">
        <f>IF(C73="","","SAI-"&amp;TEXT(COUNTA($C$5:C73),"000"))</f>
        <v/>
      </c>
      <c r="C73" s="6" t="n"/>
      <c r="D73" s="6" t="n"/>
      <c r="E73" s="6" t="n"/>
      <c r="F73" s="6" t="n"/>
      <c r="G73" s="35" t="n"/>
      <c r="H73" s="35" t="n"/>
      <c r="I73" s="8" t="n"/>
      <c r="J73" s="8" t="n"/>
      <c r="K73" s="8" t="n"/>
      <c r="L73" s="6" t="n"/>
      <c r="M73" s="6" t="n"/>
      <c r="N73" s="6" t="n"/>
    </row>
    <row r="74" ht="22" customHeight="1">
      <c r="B74" s="24">
        <f>IF(C74="","","SAI-"&amp;TEXT(COUNTA($C$5:C74),"000"))</f>
        <v/>
      </c>
      <c r="C74" s="10" t="n"/>
      <c r="D74" s="10" t="n"/>
      <c r="E74" s="10" t="n"/>
      <c r="F74" s="10" t="n"/>
      <c r="G74" s="36" t="n"/>
      <c r="H74" s="36" t="n"/>
      <c r="I74" s="12" t="n"/>
      <c r="J74" s="12" t="n"/>
      <c r="K74" s="12" t="n"/>
      <c r="L74" s="10" t="n"/>
      <c r="M74" s="10" t="n"/>
      <c r="N74" s="10" t="n"/>
    </row>
    <row r="75" ht="22" customHeight="1">
      <c r="B75" s="25">
        <f>IF(C75="","","SAI-"&amp;TEXT(COUNTA($C$5:C75),"000"))</f>
        <v/>
      </c>
      <c r="C75" s="6" t="n"/>
      <c r="D75" s="6" t="n"/>
      <c r="E75" s="6" t="n"/>
      <c r="F75" s="6" t="n"/>
      <c r="G75" s="35" t="n"/>
      <c r="H75" s="35" t="n"/>
      <c r="I75" s="8" t="n"/>
      <c r="J75" s="8" t="n"/>
      <c r="K75" s="8" t="n"/>
      <c r="L75" s="6" t="n"/>
      <c r="M75" s="6" t="n"/>
      <c r="N75" s="6" t="n"/>
    </row>
    <row r="76" ht="22" customHeight="1">
      <c r="B76" s="24">
        <f>IF(C76="","","SAI-"&amp;TEXT(COUNTA($C$5:C76),"000"))</f>
        <v/>
      </c>
      <c r="C76" s="10" t="n"/>
      <c r="D76" s="10" t="n"/>
      <c r="E76" s="10" t="n"/>
      <c r="F76" s="10" t="n"/>
      <c r="G76" s="36" t="n"/>
      <c r="H76" s="36" t="n"/>
      <c r="I76" s="12" t="n"/>
      <c r="J76" s="12" t="n"/>
      <c r="K76" s="12" t="n"/>
      <c r="L76" s="10" t="n"/>
      <c r="M76" s="10" t="n"/>
      <c r="N76" s="10" t="n"/>
    </row>
    <row r="77" ht="22" customHeight="1">
      <c r="B77" s="25">
        <f>IF(C77="","","SAI-"&amp;TEXT(COUNTA($C$5:C77),"000"))</f>
        <v/>
      </c>
      <c r="C77" s="6" t="n"/>
      <c r="D77" s="6" t="n"/>
      <c r="E77" s="6" t="n"/>
      <c r="F77" s="6" t="n"/>
      <c r="G77" s="35" t="n"/>
      <c r="H77" s="35" t="n"/>
      <c r="I77" s="8" t="n"/>
      <c r="J77" s="8" t="n"/>
      <c r="K77" s="8" t="n"/>
      <c r="L77" s="6" t="n"/>
      <c r="M77" s="6" t="n"/>
      <c r="N77" s="6" t="n"/>
    </row>
    <row r="78" ht="22" customHeight="1">
      <c r="B78" s="24">
        <f>IF(C78="","","SAI-"&amp;TEXT(COUNTA($C$5:C78),"000"))</f>
        <v/>
      </c>
      <c r="C78" s="10" t="n"/>
      <c r="D78" s="10" t="n"/>
      <c r="E78" s="10" t="n"/>
      <c r="F78" s="10" t="n"/>
      <c r="G78" s="36" t="n"/>
      <c r="H78" s="36" t="n"/>
      <c r="I78" s="12" t="n"/>
      <c r="J78" s="12" t="n"/>
      <c r="K78" s="12" t="n"/>
      <c r="L78" s="10" t="n"/>
      <c r="M78" s="10" t="n"/>
      <c r="N78" s="10" t="n"/>
    </row>
    <row r="79" ht="22" customHeight="1">
      <c r="B79" s="25">
        <f>IF(C79="","","SAI-"&amp;TEXT(COUNTA($C$5:C79),"000"))</f>
        <v/>
      </c>
      <c r="C79" s="6" t="n"/>
      <c r="D79" s="6" t="n"/>
      <c r="E79" s="6" t="n"/>
      <c r="F79" s="6" t="n"/>
      <c r="G79" s="35" t="n"/>
      <c r="H79" s="35" t="n"/>
      <c r="I79" s="8" t="n"/>
      <c r="J79" s="8" t="n"/>
      <c r="K79" s="8" t="n"/>
      <c r="L79" s="6" t="n"/>
      <c r="M79" s="6" t="n"/>
      <c r="N79" s="6" t="n"/>
    </row>
    <row r="80" ht="22" customHeight="1">
      <c r="B80" s="24">
        <f>IF(C80="","","SAI-"&amp;TEXT(COUNTA($C$5:C80),"000"))</f>
        <v/>
      </c>
      <c r="C80" s="10" t="n"/>
      <c r="D80" s="10" t="n"/>
      <c r="E80" s="10" t="n"/>
      <c r="F80" s="10" t="n"/>
      <c r="G80" s="36" t="n"/>
      <c r="H80" s="36" t="n"/>
      <c r="I80" s="12" t="n"/>
      <c r="J80" s="12" t="n"/>
      <c r="K80" s="12" t="n"/>
      <c r="L80" s="10" t="n"/>
      <c r="M80" s="10" t="n"/>
      <c r="N80" s="10" t="n"/>
    </row>
    <row r="81" ht="22" customHeight="1">
      <c r="B81" s="25">
        <f>IF(C81="","","SAI-"&amp;TEXT(COUNTA($C$5:C81),"000"))</f>
        <v/>
      </c>
      <c r="C81" s="6" t="n"/>
      <c r="D81" s="6" t="n"/>
      <c r="E81" s="6" t="n"/>
      <c r="F81" s="6" t="n"/>
      <c r="G81" s="35" t="n"/>
      <c r="H81" s="35" t="n"/>
      <c r="I81" s="8" t="n"/>
      <c r="J81" s="8" t="n"/>
      <c r="K81" s="8" t="n"/>
      <c r="L81" s="6" t="n"/>
      <c r="M81" s="6" t="n"/>
      <c r="N81" s="6" t="n"/>
    </row>
    <row r="82" ht="22" customHeight="1">
      <c r="B82" s="24">
        <f>IF(C82="","","SAI-"&amp;TEXT(COUNTA($C$5:C82),"000"))</f>
        <v/>
      </c>
      <c r="C82" s="10" t="n"/>
      <c r="D82" s="10" t="n"/>
      <c r="E82" s="10" t="n"/>
      <c r="F82" s="10" t="n"/>
      <c r="G82" s="36" t="n"/>
      <c r="H82" s="36" t="n"/>
      <c r="I82" s="12" t="n"/>
      <c r="J82" s="12" t="n"/>
      <c r="K82" s="12" t="n"/>
      <c r="L82" s="10" t="n"/>
      <c r="M82" s="10" t="n"/>
      <c r="N82" s="10" t="n"/>
    </row>
    <row r="83" ht="22" customHeight="1">
      <c r="B83" s="25">
        <f>IF(C83="","","SAI-"&amp;TEXT(COUNTA($C$5:C83),"000"))</f>
        <v/>
      </c>
      <c r="C83" s="6" t="n"/>
      <c r="D83" s="6" t="n"/>
      <c r="E83" s="6" t="n"/>
      <c r="F83" s="6" t="n"/>
      <c r="G83" s="35" t="n"/>
      <c r="H83" s="35" t="n"/>
      <c r="I83" s="8" t="n"/>
      <c r="J83" s="8" t="n"/>
      <c r="K83" s="8" t="n"/>
      <c r="L83" s="6" t="n"/>
      <c r="M83" s="6" t="n"/>
      <c r="N83" s="6" t="n"/>
    </row>
    <row r="84" ht="22" customHeight="1">
      <c r="B84" s="24">
        <f>IF(C84="","","SAI-"&amp;TEXT(COUNTA($C$5:C84),"000"))</f>
        <v/>
      </c>
      <c r="C84" s="10" t="n"/>
      <c r="D84" s="10" t="n"/>
      <c r="E84" s="10" t="n"/>
      <c r="F84" s="10" t="n"/>
      <c r="G84" s="36" t="n"/>
      <c r="H84" s="36" t="n"/>
      <c r="I84" s="12" t="n"/>
      <c r="J84" s="12" t="n"/>
      <c r="K84" s="12" t="n"/>
      <c r="L84" s="10" t="n"/>
      <c r="M84" s="10" t="n"/>
      <c r="N84" s="10" t="n"/>
    </row>
    <row r="85" ht="22" customHeight="1">
      <c r="B85" s="25">
        <f>IF(C85="","","SAI-"&amp;TEXT(COUNTA($C$5:C85),"000"))</f>
        <v/>
      </c>
      <c r="C85" s="6" t="n"/>
      <c r="D85" s="6" t="n"/>
      <c r="E85" s="6" t="n"/>
      <c r="F85" s="6" t="n"/>
      <c r="G85" s="35" t="n"/>
      <c r="H85" s="35" t="n"/>
      <c r="I85" s="8" t="n"/>
      <c r="J85" s="8" t="n"/>
      <c r="K85" s="8" t="n"/>
      <c r="L85" s="6" t="n"/>
      <c r="M85" s="6" t="n"/>
      <c r="N85" s="6" t="n"/>
    </row>
    <row r="86" ht="22" customHeight="1">
      <c r="B86" s="24">
        <f>IF(C86="","","SAI-"&amp;TEXT(COUNTA($C$5:C86),"000"))</f>
        <v/>
      </c>
      <c r="C86" s="10" t="n"/>
      <c r="D86" s="10" t="n"/>
      <c r="E86" s="10" t="n"/>
      <c r="F86" s="10" t="n"/>
      <c r="G86" s="36" t="n"/>
      <c r="H86" s="36" t="n"/>
      <c r="I86" s="12" t="n"/>
      <c r="J86" s="12" t="n"/>
      <c r="K86" s="12" t="n"/>
      <c r="L86" s="10" t="n"/>
      <c r="M86" s="10" t="n"/>
      <c r="N86" s="10" t="n"/>
    </row>
    <row r="88" ht="26" customHeight="1">
      <c r="B88" s="14" t="inlineStr">
        <is>
          <t>TOTAL</t>
        </is>
      </c>
      <c r="C88" s="14" t="n"/>
      <c r="D88" s="14" t="n"/>
      <c r="E88" s="14" t="n"/>
      <c r="F88" s="14" t="n"/>
      <c r="G88" s="14" t="n"/>
      <c r="H88" s="14" t="n"/>
      <c r="I88" s="14" t="n"/>
      <c r="J88" s="14" t="n"/>
      <c r="K88" s="15">
        <f>SUM(K5:K86)</f>
        <v/>
      </c>
      <c r="L88" s="14" t="n"/>
      <c r="M88" s="14" t="n"/>
      <c r="N88" s="14" t="n"/>
    </row>
    <row r="90">
      <c r="B90" s="16" t="inlineStr">
        <is>
          <t>INDICATEURS (mis a jour automatiquement)</t>
        </is>
      </c>
    </row>
    <row r="91" ht="22" customHeight="1">
      <c r="B91" s="25" t="inlineStr">
        <is>
          <t>Total saisonniers</t>
        </is>
      </c>
      <c r="G91" s="17">
        <f>COUNTIF(C5:C86,"&lt;&gt;")</f>
        <v/>
      </c>
    </row>
    <row r="92" ht="22" customHeight="1">
      <c r="B92" s="24" t="inlineStr">
        <is>
          <t>En negociation</t>
        </is>
      </c>
      <c r="G92" s="18">
        <f>COUNTIF(L5:L86,"En negociation")</f>
        <v/>
      </c>
    </row>
    <row r="93" ht="22" customHeight="1">
      <c r="B93" s="25" t="inlineStr">
        <is>
          <t>Cout total (FCFA)</t>
        </is>
      </c>
      <c r="G93" s="19">
        <f>SUM(J5:J86)</f>
        <v/>
      </c>
    </row>
    <row r="96" ht="26" customHeight="1">
      <c r="B96" s="26" t="inlineStr">
        <is>
          <t>COMMENT UTILISER CET ONGLET ?</t>
        </is>
      </c>
    </row>
    <row r="97" ht="20" customHeight="1">
      <c r="B97" s="27" t="inlineStr">
        <is>
          <t>1. Saisissez le nom du saisonnier — le numero SAI-XXX se genere</t>
        </is>
      </c>
    </row>
    <row r="98" ht="20" customHeight="1">
      <c r="B98" s="27" t="inlineStr">
        <is>
          <t>2. Le cout total se calcule automatiquement: Salaire x Duree</t>
        </is>
      </c>
    </row>
  </sheetData>
  <autoFilter ref="B4:N86"/>
  <mergeCells count="9">
    <mergeCell ref="B91:F91"/>
    <mergeCell ref="B97:L97"/>
    <mergeCell ref="B93:F93"/>
    <mergeCell ref="B90:H90"/>
    <mergeCell ref="B98:L98"/>
    <mergeCell ref="B96:J96"/>
    <mergeCell ref="B3:N3"/>
    <mergeCell ref="B2:N2"/>
    <mergeCell ref="B92:F92"/>
  </mergeCells>
  <conditionalFormatting sqref="K5:K86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7:B86">
    <cfRule type="expression" priority="55" dxfId="3">
      <formula>AND($C7="",$C6&lt;&gt;"")</formula>
    </cfRule>
  </conditionalFormatting>
  <conditionalFormatting sqref="C7:C86">
    <cfRule type="expression" priority="56" dxfId="3">
      <formula>AND($C7="",$C6&lt;&gt;"")</formula>
    </cfRule>
  </conditionalFormatting>
  <conditionalFormatting sqref="D7:D86">
    <cfRule type="expression" priority="57" dxfId="3">
      <formula>AND($C7="",$C6&lt;&gt;"")</formula>
    </cfRule>
  </conditionalFormatting>
  <conditionalFormatting sqref="E7:E86">
    <cfRule type="expression" priority="58" dxfId="3">
      <formula>AND($C7="",$C6&lt;&gt;"")</formula>
    </cfRule>
  </conditionalFormatting>
  <conditionalFormatting sqref="F7:F86">
    <cfRule type="expression" priority="59" dxfId="3">
      <formula>AND($C7="",$C6&lt;&gt;"")</formula>
    </cfRule>
  </conditionalFormatting>
  <conditionalFormatting sqref="G7:G86">
    <cfRule type="expression" priority="60" dxfId="3">
      <formula>AND($C7="",$C6&lt;&gt;"")</formula>
    </cfRule>
  </conditionalFormatting>
  <conditionalFormatting sqref="H7:H86">
    <cfRule type="expression" priority="61" dxfId="3">
      <formula>AND($C7="",$C6&lt;&gt;"")</formula>
    </cfRule>
  </conditionalFormatting>
  <conditionalFormatting sqref="I7:I86">
    <cfRule type="expression" priority="62" dxfId="3">
      <formula>AND($C7="",$C6&lt;&gt;"")</formula>
    </cfRule>
  </conditionalFormatting>
  <conditionalFormatting sqref="J7:J86">
    <cfRule type="expression" priority="63" dxfId="3">
      <formula>AND($C7="",$C6&lt;&gt;"")</formula>
    </cfRule>
  </conditionalFormatting>
  <conditionalFormatting sqref="K7:K86">
    <cfRule type="expression" priority="64" dxfId="3">
      <formula>AND($C7="",$C6&lt;&gt;"")</formula>
    </cfRule>
  </conditionalFormatting>
  <conditionalFormatting sqref="L7:L86">
    <cfRule type="expression" priority="65" dxfId="3">
      <formula>AND($C7="",$C6&lt;&gt;"")</formula>
    </cfRule>
  </conditionalFormatting>
  <conditionalFormatting sqref="M7:M86">
    <cfRule type="expression" priority="66" dxfId="3">
      <formula>AND($C7="",$C6&lt;&gt;"")</formula>
    </cfRule>
  </conditionalFormatting>
  <conditionalFormatting sqref="N7:N86">
    <cfRule type="expression" priority="67" dxfId="3">
      <formula>AND($C7="",$C6&lt;&gt;"")</formula>
    </cfRule>
  </conditionalFormatting>
  <dataValidations count="4">
    <dataValidation sqref="E5:E86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K5:K86" showDropDown="0" showInputMessage="0" showErrorMessage="0" allowBlank="1" errorTitle="Erreur" error="Valeur invalide" promptTitle="Liste" prompt="Choisir dans la liste" type="list">
      <formula1>'_Lists'!$X$2:$X$6</formula1>
    </dataValidation>
    <dataValidation sqref="L5:L86" showDropDown="0" showInputMessage="0" showErrorMessage="0" allowBlank="1" errorTitle="Erreur" error="Valeur invalide" promptTitle="Liste" prompt="Choisir dans la liste" type="list">
      <formula1>'_Lists'!$F$2:$F$6</formula1>
    </dataValidation>
    <dataValidation sqref="M5:M86" showDropDown="0" showInputMessage="0" showErrorMessage="0" allowBlank="1" errorTitle="Erreur" error="Valeur invalide" promptTitle="Liste" prompt="Choisir dans la liste" type="list">
      <formula1>'_Lists'!$G$2:$G$10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B2:N97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14" customWidth="1" min="2" max="2"/>
    <col width="20" customWidth="1" min="3" max="3"/>
    <col width="22" customWidth="1" min="4" max="4"/>
    <col width="28" customWidth="1" min="5" max="5"/>
    <col width="16" customWidth="1" min="6" max="6"/>
    <col width="16" customWidth="1" min="7" max="7"/>
    <col width="18" customWidth="1" min="8" max="8"/>
    <col width="16" customWidth="1" min="9" max="9"/>
    <col width="14" customWidth="1" min="10" max="10"/>
    <col width="18" customWidth="1" min="11" max="11"/>
    <col width="26" customWidth="1" min="12" max="12"/>
    <col width="14" customWidth="1" min="13" max="13"/>
    <col width="30" customWidth="1" min="14" max="14"/>
  </cols>
  <sheetData>
    <row r="2">
      <c r="B2" s="3" t="inlineStr">
        <is>
          <t>PIPELINE CANDIDATURES</t>
        </is>
      </c>
    </row>
    <row r="3">
      <c r="B3" s="4" t="inlineStr">
        <is>
          <t>TABLEAU DYNAMIQUE — Suivi des candidatures a travers les etapes du processus de recrutement.</t>
        </is>
      </c>
    </row>
    <row r="4">
      <c r="B4" s="41" t="inlineStr">
        <is>
          <t>N° Pipeline</t>
        </is>
      </c>
      <c r="C4" s="41" t="inlineStr">
        <is>
          <t>Candidat</t>
        </is>
      </c>
      <c r="D4" s="41" t="inlineStr">
        <is>
          <t>Poste Vise</t>
        </is>
      </c>
      <c r="E4" s="41" t="inlineStr">
        <is>
          <t>Departement</t>
        </is>
      </c>
      <c r="F4" s="41" t="inlineStr">
        <is>
          <t>Source</t>
        </is>
      </c>
      <c r="G4" s="41" t="inlineStr">
        <is>
          <t>Date Candidature</t>
        </is>
      </c>
      <c r="H4" s="41" t="inlineStr">
        <is>
          <t>Stade Actuel</t>
        </is>
      </c>
      <c r="I4" s="41" t="inlineStr">
        <is>
          <t>Date Mouvement</t>
        </is>
      </c>
      <c r="J4" s="41" t="inlineStr">
        <is>
          <t>Delai (jours)</t>
        </is>
      </c>
      <c r="K4" s="41" t="inlineStr">
        <is>
          <t>Evaluateur</t>
        </is>
      </c>
      <c r="L4" s="41" t="inlineStr">
        <is>
          <t>Prochaine Action</t>
        </is>
      </c>
      <c r="M4" s="41" t="inlineStr">
        <is>
          <t>Priorite</t>
        </is>
      </c>
      <c r="N4" s="41" t="inlineStr">
        <is>
          <t>Notes</t>
        </is>
      </c>
    </row>
    <row r="5">
      <c r="B5" s="42" t="inlineStr">
        <is>
          <t>PPL-001</t>
        </is>
      </c>
      <c r="C5" s="42" t="inlineStr">
        <is>
          <t>Ngwa Patrice</t>
        </is>
      </c>
      <c r="D5" s="42" t="inlineStr">
        <is>
          <t>Receptionniste</t>
        </is>
      </c>
      <c r="E5" s="42" t="inlineStr">
        <is>
          <t>Reception &amp; Front Office</t>
        </is>
      </c>
      <c r="F5" s="42" t="inlineStr">
        <is>
          <t>Cooptation</t>
        </is>
      </c>
      <c r="G5" s="43" t="n">
        <v>45809</v>
      </c>
      <c r="H5" s="42" t="inlineStr">
        <is>
          <t>Entretien HR</t>
        </is>
      </c>
      <c r="I5" s="43" t="n">
        <v>45818</v>
      </c>
      <c r="J5" s="42" t="n"/>
      <c r="K5" s="42" t="inlineStr">
        <is>
          <t>Mme Nganou</t>
        </is>
      </c>
      <c r="L5" s="42" t="inlineStr">
        <is>
          <t>Planifier entretien final</t>
        </is>
      </c>
      <c r="M5" s="42" t="inlineStr">
        <is>
          <t>Haute</t>
        </is>
      </c>
      <c r="N5" s="42" t="inlineStr">
        <is>
          <t>Anglais bilingue</t>
        </is>
      </c>
    </row>
    <row r="6">
      <c r="B6" s="44" t="inlineStr">
        <is>
          <t>PPL-002</t>
        </is>
      </c>
      <c r="C6" s="44" t="inlineStr">
        <is>
          <t>Kamga Sylvie</t>
        </is>
      </c>
      <c r="D6" s="44" t="inlineStr">
        <is>
          <t>Chef Comptable</t>
        </is>
      </c>
      <c r="E6" s="44" t="inlineStr">
        <is>
          <t>Finance &amp; Comptabilite</t>
        </is>
      </c>
      <c r="F6" s="44" t="inlineStr">
        <is>
          <t>LinkedIn</t>
        </is>
      </c>
      <c r="G6" s="45" t="n">
        <v>45797</v>
      </c>
      <c r="H6" s="44" t="inlineStr">
        <is>
          <t>Test technique</t>
        </is>
      </c>
      <c r="I6" s="45" t="n">
        <v>45816</v>
      </c>
      <c r="J6" s="44" t="n"/>
      <c r="K6" s="44" t="inlineStr">
        <is>
          <t>M. Fotso</t>
        </is>
      </c>
      <c r="L6" s="44" t="inlineStr">
        <is>
          <t>Corriger test et revoir</t>
        </is>
      </c>
      <c r="M6" s="44" t="inlineStr">
        <is>
          <t>Haute</t>
        </is>
      </c>
      <c r="N6" s="44" t="inlineStr">
        <is>
          <t>Profile ICC, 8 ans exp.</t>
        </is>
      </c>
    </row>
    <row r="7">
      <c r="B7" s="42" t="inlineStr">
        <is>
          <t>PPL-003</t>
        </is>
      </c>
      <c r="C7" s="42" t="inlineStr">
        <is>
          <t>Tchouankou Marc</t>
        </is>
      </c>
      <c r="D7" s="42" t="inlineStr">
        <is>
          <t>Agent Securite</t>
        </is>
      </c>
      <c r="E7" s="42" t="inlineStr">
        <is>
          <t>Securite</t>
        </is>
      </c>
      <c r="F7" s="42" t="inlineStr">
        <is>
          <t>Cabinet HR</t>
        </is>
      </c>
      <c r="G7" s="43" t="n">
        <v>45813</v>
      </c>
      <c r="H7" s="42" t="inlineStr">
        <is>
          <t>Pre-selection</t>
        </is>
      </c>
      <c r="I7" s="43" t="n">
        <v>45815</v>
      </c>
      <c r="J7" s="42" t="n"/>
      <c r="K7" s="42" t="inlineStr">
        <is>
          <t>Chef Securite</t>
        </is>
      </c>
      <c r="L7" s="42" t="inlineStr">
        <is>
          <t>Convoker entretien HR</t>
        </is>
      </c>
      <c r="M7" s="42" t="inlineStr">
        <is>
          <t>Moyenne</t>
        </is>
      </c>
      <c r="N7" s="42" t="inlineStr">
        <is>
          <t>Ancien militaire</t>
        </is>
      </c>
    </row>
    <row r="8">
      <c r="B8" s="44" t="inlineStr">
        <is>
          <t>PPL-004</t>
        </is>
      </c>
      <c r="C8" s="44" t="inlineStr">
        <is>
          <t>Bouba Aminata</t>
        </is>
      </c>
      <c r="D8" s="44" t="inlineStr">
        <is>
          <t>Responsable Marketing</t>
        </is>
      </c>
      <c r="E8" s="44" t="inlineStr">
        <is>
          <t>Marketing &amp; Communication</t>
        </is>
      </c>
      <c r="F8" s="44" t="inlineStr">
        <is>
          <t>Offre emploi</t>
        </is>
      </c>
      <c r="G8" s="45" t="n">
        <v>45805</v>
      </c>
      <c r="H8" s="44" t="inlineStr">
        <is>
          <t>Offre envoyee</t>
        </is>
      </c>
      <c r="I8" s="45" t="n">
        <v>45820</v>
      </c>
      <c r="J8" s="44" t="n"/>
      <c r="K8" s="44" t="inlineStr">
        <is>
          <t>DRH</t>
        </is>
      </c>
      <c r="L8" s="44" t="inlineStr">
        <is>
          <t>En attente de reponse</t>
        </is>
      </c>
      <c r="M8" s="44" t="inlineStr">
        <is>
          <t>Haute</t>
        </is>
      </c>
      <c r="N8" s="44" t="inlineStr">
        <is>
          <t>MBA Marketing, 5 ans hotellerie</t>
        </is>
      </c>
    </row>
    <row r="9">
      <c r="B9" s="42" t="inlineStr">
        <is>
          <t>PPL-005</t>
        </is>
      </c>
      <c r="C9" s="42" t="inlineStr">
        <is>
          <t>Hassan Omar</t>
        </is>
      </c>
      <c r="D9" s="42" t="inlineStr">
        <is>
          <t>Cuisinier</t>
        </is>
      </c>
      <c r="E9" s="42" t="inlineStr">
        <is>
          <t>Cuisine &amp; Restauration</t>
        </is>
      </c>
      <c r="F9" s="42" t="inlineStr">
        <is>
          <t>Site emploi</t>
        </is>
      </c>
      <c r="G9" s="43" t="n">
        <v>45811</v>
      </c>
      <c r="H9" s="42" t="inlineStr">
        <is>
          <t>CV recu</t>
        </is>
      </c>
      <c r="I9" s="43" t="n">
        <v>45811</v>
      </c>
      <c r="J9" s="42" t="n"/>
      <c r="K9" s="42" t="inlineStr"/>
      <c r="L9" s="42" t="inlineStr">
        <is>
          <t>Pre-selection CV</t>
        </is>
      </c>
      <c r="M9" s="42" t="inlineStr">
        <is>
          <t>Basse</t>
        </is>
      </c>
      <c r="N9" s="42" t="inlineStr">
        <is>
          <t>Diplome hôtellerie, 3 ans</t>
        </is>
      </c>
    </row>
    <row r="10">
      <c r="B10" s="44">
        <f>IF(C10="","","PPL-"&amp;TEXT(COUNTA($C$5:C10),"000"))</f>
        <v/>
      </c>
      <c r="C10" s="44" t="n"/>
      <c r="D10" s="44" t="n"/>
      <c r="E10" s="44" t="n"/>
      <c r="F10" s="44" t="n"/>
      <c r="G10" s="45" t="n"/>
      <c r="H10" s="44" t="n"/>
      <c r="I10" s="45" t="n"/>
      <c r="J10" s="46">
        <f>IF(OR(I10="",G10=""),"",I10-G10)</f>
        <v/>
      </c>
      <c r="K10" s="44" t="n"/>
      <c r="L10" s="44" t="n"/>
      <c r="M10" s="44" t="n"/>
      <c r="N10" s="44" t="n"/>
    </row>
    <row r="11">
      <c r="B11" s="42">
        <f>IF(C11="","","PPL-"&amp;TEXT(COUNTA($C$5:C11),"000"))</f>
        <v/>
      </c>
      <c r="C11" s="42" t="n"/>
      <c r="D11" s="42" t="n"/>
      <c r="E11" s="42" t="n"/>
      <c r="F11" s="42" t="n"/>
      <c r="G11" s="43" t="n"/>
      <c r="H11" s="42" t="n"/>
      <c r="I11" s="43" t="n"/>
      <c r="J11" s="47">
        <f>IF(OR(I11="",G11=""),"",I11-G11)</f>
        <v/>
      </c>
      <c r="K11" s="42" t="n"/>
      <c r="L11" s="42" t="n"/>
      <c r="M11" s="42" t="n"/>
      <c r="N11" s="42" t="n"/>
    </row>
    <row r="12">
      <c r="B12" s="44">
        <f>IF(C12="","","PPL-"&amp;TEXT(COUNTA($C$5:C12),"000"))</f>
        <v/>
      </c>
      <c r="C12" s="44" t="n"/>
      <c r="D12" s="44" t="n"/>
      <c r="E12" s="44" t="n"/>
      <c r="F12" s="44" t="n"/>
      <c r="G12" s="45" t="n"/>
      <c r="H12" s="44" t="n"/>
      <c r="I12" s="45" t="n"/>
      <c r="J12" s="46">
        <f>IF(OR(I12="",G12=""),"",I12-G12)</f>
        <v/>
      </c>
      <c r="K12" s="44" t="n"/>
      <c r="L12" s="44" t="n"/>
      <c r="M12" s="44" t="n"/>
      <c r="N12" s="44" t="n"/>
    </row>
    <row r="13">
      <c r="B13" s="42">
        <f>IF(C13="","","PPL-"&amp;TEXT(COUNTA($C$5:C13),"000"))</f>
        <v/>
      </c>
      <c r="C13" s="42" t="n"/>
      <c r="D13" s="42" t="n"/>
      <c r="E13" s="42" t="n"/>
      <c r="F13" s="42" t="n"/>
      <c r="G13" s="43" t="n"/>
      <c r="H13" s="42" t="n"/>
      <c r="I13" s="43" t="n"/>
      <c r="J13" s="47">
        <f>IF(OR(I13="",G13=""),"",I13-G13)</f>
        <v/>
      </c>
      <c r="K13" s="42" t="n"/>
      <c r="L13" s="42" t="n"/>
      <c r="M13" s="42" t="n"/>
      <c r="N13" s="42" t="n"/>
    </row>
    <row r="14">
      <c r="B14" s="44">
        <f>IF(C14="","","PPL-"&amp;TEXT(COUNTA($C$5:C14),"000"))</f>
        <v/>
      </c>
      <c r="C14" s="44" t="n"/>
      <c r="D14" s="44" t="n"/>
      <c r="E14" s="44" t="n"/>
      <c r="F14" s="44" t="n"/>
      <c r="G14" s="45" t="n"/>
      <c r="H14" s="44" t="n"/>
      <c r="I14" s="45" t="n"/>
      <c r="J14" s="46">
        <f>IF(OR(I14="",G14=""),"",I14-G14)</f>
        <v/>
      </c>
      <c r="K14" s="44" t="n"/>
      <c r="L14" s="44" t="n"/>
      <c r="M14" s="44" t="n"/>
      <c r="N14" s="44" t="n"/>
    </row>
    <row r="15">
      <c r="B15" s="42">
        <f>IF(C15="","","PPL-"&amp;TEXT(COUNTA($C$5:C15),"000"))</f>
        <v/>
      </c>
      <c r="C15" s="42" t="n"/>
      <c r="D15" s="42" t="n"/>
      <c r="E15" s="42" t="n"/>
      <c r="F15" s="42" t="n"/>
      <c r="G15" s="43" t="n"/>
      <c r="H15" s="42" t="n"/>
      <c r="I15" s="43" t="n"/>
      <c r="J15" s="47">
        <f>IF(OR(I15="",G15=""),"",I15-G15)</f>
        <v/>
      </c>
      <c r="K15" s="42" t="n"/>
      <c r="L15" s="42" t="n"/>
      <c r="M15" s="42" t="n"/>
      <c r="N15" s="42" t="n"/>
    </row>
    <row r="16">
      <c r="B16" s="44">
        <f>IF(C16="","","PPL-"&amp;TEXT(COUNTA($C$5:C16),"000"))</f>
        <v/>
      </c>
      <c r="C16" s="44" t="n"/>
      <c r="D16" s="44" t="n"/>
      <c r="E16" s="44" t="n"/>
      <c r="F16" s="44" t="n"/>
      <c r="G16" s="45" t="n"/>
      <c r="H16" s="44" t="n"/>
      <c r="I16" s="45" t="n"/>
      <c r="J16" s="46">
        <f>IF(OR(I16="",G16=""),"",I16-G16)</f>
        <v/>
      </c>
      <c r="K16" s="44" t="n"/>
      <c r="L16" s="44" t="n"/>
      <c r="M16" s="44" t="n"/>
      <c r="N16" s="44" t="n"/>
    </row>
    <row r="17">
      <c r="B17" s="42">
        <f>IF(C17="","","PPL-"&amp;TEXT(COUNTA($C$5:C17),"000"))</f>
        <v/>
      </c>
      <c r="C17" s="42" t="n"/>
      <c r="D17" s="42" t="n"/>
      <c r="E17" s="42" t="n"/>
      <c r="F17" s="42" t="n"/>
      <c r="G17" s="43" t="n"/>
      <c r="H17" s="42" t="n"/>
      <c r="I17" s="43" t="n"/>
      <c r="J17" s="47">
        <f>IF(OR(I17="",G17=""),"",I17-G17)</f>
        <v/>
      </c>
      <c r="K17" s="42" t="n"/>
      <c r="L17" s="42" t="n"/>
      <c r="M17" s="42" t="n"/>
      <c r="N17" s="42" t="n"/>
    </row>
    <row r="18">
      <c r="B18" s="44">
        <f>IF(C18="","","PPL-"&amp;TEXT(COUNTA($C$5:C18),"000"))</f>
        <v/>
      </c>
      <c r="C18" s="44" t="n"/>
      <c r="D18" s="44" t="n"/>
      <c r="E18" s="44" t="n"/>
      <c r="F18" s="44" t="n"/>
      <c r="G18" s="45" t="n"/>
      <c r="H18" s="44" t="n"/>
      <c r="I18" s="45" t="n"/>
      <c r="J18" s="46">
        <f>IF(OR(I18="",G18=""),"",I18-G18)</f>
        <v/>
      </c>
      <c r="K18" s="44" t="n"/>
      <c r="L18" s="44" t="n"/>
      <c r="M18" s="44" t="n"/>
      <c r="N18" s="44" t="n"/>
    </row>
    <row r="19">
      <c r="B19" s="42">
        <f>IF(C19="","","PPL-"&amp;TEXT(COUNTA($C$5:C19),"000"))</f>
        <v/>
      </c>
      <c r="C19" s="42" t="n"/>
      <c r="D19" s="42" t="n"/>
      <c r="E19" s="42" t="n"/>
      <c r="F19" s="42" t="n"/>
      <c r="G19" s="43" t="n"/>
      <c r="H19" s="42" t="n"/>
      <c r="I19" s="43" t="n"/>
      <c r="J19" s="47">
        <f>IF(OR(I19="",G19=""),"",I19-G19)</f>
        <v/>
      </c>
      <c r="K19" s="42" t="n"/>
      <c r="L19" s="42" t="n"/>
      <c r="M19" s="42" t="n"/>
      <c r="N19" s="42" t="n"/>
    </row>
    <row r="20">
      <c r="B20" s="44">
        <f>IF(C20="","","PPL-"&amp;TEXT(COUNTA($C$5:C20),"000"))</f>
        <v/>
      </c>
      <c r="C20" s="44" t="n"/>
      <c r="D20" s="44" t="n"/>
      <c r="E20" s="44" t="n"/>
      <c r="F20" s="44" t="n"/>
      <c r="G20" s="45" t="n"/>
      <c r="H20" s="44" t="n"/>
      <c r="I20" s="45" t="n"/>
      <c r="J20" s="46">
        <f>IF(OR(I20="",G20=""),"",I20-G20)</f>
        <v/>
      </c>
      <c r="K20" s="44" t="n"/>
      <c r="L20" s="44" t="n"/>
      <c r="M20" s="44" t="n"/>
      <c r="N20" s="44" t="n"/>
    </row>
    <row r="21">
      <c r="B21" s="42">
        <f>IF(C21="","","PPL-"&amp;TEXT(COUNTA($C$5:C21),"000"))</f>
        <v/>
      </c>
      <c r="C21" s="42" t="n"/>
      <c r="D21" s="42" t="n"/>
      <c r="E21" s="42" t="n"/>
      <c r="F21" s="42" t="n"/>
      <c r="G21" s="43" t="n"/>
      <c r="H21" s="42" t="n"/>
      <c r="I21" s="43" t="n"/>
      <c r="J21" s="47">
        <f>IF(OR(I21="",G21=""),"",I21-G21)</f>
        <v/>
      </c>
      <c r="K21" s="42" t="n"/>
      <c r="L21" s="42" t="n"/>
      <c r="M21" s="42" t="n"/>
      <c r="N21" s="42" t="n"/>
    </row>
    <row r="22">
      <c r="B22" s="44">
        <f>IF(C22="","","PPL-"&amp;TEXT(COUNTA($C$5:C22),"000"))</f>
        <v/>
      </c>
      <c r="C22" s="44" t="n"/>
      <c r="D22" s="44" t="n"/>
      <c r="E22" s="44" t="n"/>
      <c r="F22" s="44" t="n"/>
      <c r="G22" s="45" t="n"/>
      <c r="H22" s="44" t="n"/>
      <c r="I22" s="45" t="n"/>
      <c r="J22" s="46">
        <f>IF(OR(I22="",G22=""),"",I22-G22)</f>
        <v/>
      </c>
      <c r="K22" s="44" t="n"/>
      <c r="L22" s="44" t="n"/>
      <c r="M22" s="44" t="n"/>
      <c r="N22" s="44" t="n"/>
    </row>
    <row r="23">
      <c r="B23" s="42">
        <f>IF(C23="","","PPL-"&amp;TEXT(COUNTA($C$5:C23),"000"))</f>
        <v/>
      </c>
      <c r="C23" s="42" t="n"/>
      <c r="D23" s="42" t="n"/>
      <c r="E23" s="42" t="n"/>
      <c r="F23" s="42" t="n"/>
      <c r="G23" s="43" t="n"/>
      <c r="H23" s="42" t="n"/>
      <c r="I23" s="43" t="n"/>
      <c r="J23" s="47">
        <f>IF(OR(I23="",G23=""),"",I23-G23)</f>
        <v/>
      </c>
      <c r="K23" s="42" t="n"/>
      <c r="L23" s="42" t="n"/>
      <c r="M23" s="42" t="n"/>
      <c r="N23" s="42" t="n"/>
    </row>
    <row r="24">
      <c r="B24" s="44">
        <f>IF(C24="","","PPL-"&amp;TEXT(COUNTA($C$5:C24),"000"))</f>
        <v/>
      </c>
      <c r="C24" s="44" t="n"/>
      <c r="D24" s="44" t="n"/>
      <c r="E24" s="44" t="n"/>
      <c r="F24" s="44" t="n"/>
      <c r="G24" s="45" t="n"/>
      <c r="H24" s="44" t="n"/>
      <c r="I24" s="45" t="n"/>
      <c r="J24" s="46">
        <f>IF(OR(I24="",G24=""),"",I24-G24)</f>
        <v/>
      </c>
      <c r="K24" s="44" t="n"/>
      <c r="L24" s="44" t="n"/>
      <c r="M24" s="44" t="n"/>
      <c r="N24" s="44" t="n"/>
    </row>
    <row r="25">
      <c r="B25" s="42">
        <f>IF(C25="","","PPL-"&amp;TEXT(COUNTA($C$5:C25),"000"))</f>
        <v/>
      </c>
      <c r="C25" s="42" t="n"/>
      <c r="D25" s="42" t="n"/>
      <c r="E25" s="42" t="n"/>
      <c r="F25" s="42" t="n"/>
      <c r="G25" s="43" t="n"/>
      <c r="H25" s="42" t="n"/>
      <c r="I25" s="43" t="n"/>
      <c r="J25" s="47">
        <f>IF(OR(I25="",G25=""),"",I25-G25)</f>
        <v/>
      </c>
      <c r="K25" s="42" t="n"/>
      <c r="L25" s="42" t="n"/>
      <c r="M25" s="42" t="n"/>
      <c r="N25" s="42" t="n"/>
    </row>
    <row r="26">
      <c r="B26" s="44">
        <f>IF(C26="","","PPL-"&amp;TEXT(COUNTA($C$5:C26),"000"))</f>
        <v/>
      </c>
      <c r="C26" s="44" t="n"/>
      <c r="D26" s="44" t="n"/>
      <c r="E26" s="44" t="n"/>
      <c r="F26" s="44" t="n"/>
      <c r="G26" s="45" t="n"/>
      <c r="H26" s="44" t="n"/>
      <c r="I26" s="45" t="n"/>
      <c r="J26" s="46">
        <f>IF(OR(I26="",G26=""),"",I26-G26)</f>
        <v/>
      </c>
      <c r="K26" s="44" t="n"/>
      <c r="L26" s="44" t="n"/>
      <c r="M26" s="44" t="n"/>
      <c r="N26" s="44" t="n"/>
    </row>
    <row r="27">
      <c r="B27" s="42">
        <f>IF(C27="","","PPL-"&amp;TEXT(COUNTA($C$5:C27),"000"))</f>
        <v/>
      </c>
      <c r="C27" s="42" t="n"/>
      <c r="D27" s="42" t="n"/>
      <c r="E27" s="42" t="n"/>
      <c r="F27" s="42" t="n"/>
      <c r="G27" s="43" t="n"/>
      <c r="H27" s="42" t="n"/>
      <c r="I27" s="43" t="n"/>
      <c r="J27" s="47">
        <f>IF(OR(I27="",G27=""),"",I27-G27)</f>
        <v/>
      </c>
      <c r="K27" s="42" t="n"/>
      <c r="L27" s="42" t="n"/>
      <c r="M27" s="42" t="n"/>
      <c r="N27" s="42" t="n"/>
    </row>
    <row r="28">
      <c r="B28" s="44">
        <f>IF(C28="","","PPL-"&amp;TEXT(COUNTA($C$5:C28),"000"))</f>
        <v/>
      </c>
      <c r="C28" s="44" t="n"/>
      <c r="D28" s="44" t="n"/>
      <c r="E28" s="44" t="n"/>
      <c r="F28" s="44" t="n"/>
      <c r="G28" s="45" t="n"/>
      <c r="H28" s="44" t="n"/>
      <c r="I28" s="45" t="n"/>
      <c r="J28" s="46">
        <f>IF(OR(I28="",G28=""),"",I28-G28)</f>
        <v/>
      </c>
      <c r="K28" s="44" t="n"/>
      <c r="L28" s="44" t="n"/>
      <c r="M28" s="44" t="n"/>
      <c r="N28" s="44" t="n"/>
    </row>
    <row r="29">
      <c r="B29" s="42">
        <f>IF(C29="","","PPL-"&amp;TEXT(COUNTA($C$5:C29),"000"))</f>
        <v/>
      </c>
      <c r="C29" s="42" t="n"/>
      <c r="D29" s="42" t="n"/>
      <c r="E29" s="42" t="n"/>
      <c r="F29" s="42" t="n"/>
      <c r="G29" s="43" t="n"/>
      <c r="H29" s="42" t="n"/>
      <c r="I29" s="43" t="n"/>
      <c r="J29" s="47">
        <f>IF(OR(I29="",G29=""),"",I29-G29)</f>
        <v/>
      </c>
      <c r="K29" s="42" t="n"/>
      <c r="L29" s="42" t="n"/>
      <c r="M29" s="42" t="n"/>
      <c r="N29" s="42" t="n"/>
    </row>
    <row r="30">
      <c r="B30" s="44">
        <f>IF(C30="","","PPL-"&amp;TEXT(COUNTA($C$5:C30),"000"))</f>
        <v/>
      </c>
      <c r="C30" s="44" t="n"/>
      <c r="D30" s="44" t="n"/>
      <c r="E30" s="44" t="n"/>
      <c r="F30" s="44" t="n"/>
      <c r="G30" s="45" t="n"/>
      <c r="H30" s="44" t="n"/>
      <c r="I30" s="45" t="n"/>
      <c r="J30" s="46">
        <f>IF(OR(I30="",G30=""),"",I30-G30)</f>
        <v/>
      </c>
      <c r="K30" s="44" t="n"/>
      <c r="L30" s="44" t="n"/>
      <c r="M30" s="44" t="n"/>
      <c r="N30" s="44" t="n"/>
    </row>
    <row r="31">
      <c r="B31" s="42">
        <f>IF(C31="","","PPL-"&amp;TEXT(COUNTA($C$5:C31),"000"))</f>
        <v/>
      </c>
      <c r="C31" s="42" t="n"/>
      <c r="D31" s="42" t="n"/>
      <c r="E31" s="42" t="n"/>
      <c r="F31" s="42" t="n"/>
      <c r="G31" s="43" t="n"/>
      <c r="H31" s="42" t="n"/>
      <c r="I31" s="43" t="n"/>
      <c r="J31" s="47">
        <f>IF(OR(I31="",G31=""),"",I31-G31)</f>
        <v/>
      </c>
      <c r="K31" s="42" t="n"/>
      <c r="L31" s="42" t="n"/>
      <c r="M31" s="42" t="n"/>
      <c r="N31" s="42" t="n"/>
    </row>
    <row r="32">
      <c r="B32" s="44">
        <f>IF(C32="","","PPL-"&amp;TEXT(COUNTA($C$5:C32),"000"))</f>
        <v/>
      </c>
      <c r="C32" s="44" t="n"/>
      <c r="D32" s="44" t="n"/>
      <c r="E32" s="44" t="n"/>
      <c r="F32" s="44" t="n"/>
      <c r="G32" s="45" t="n"/>
      <c r="H32" s="44" t="n"/>
      <c r="I32" s="45" t="n"/>
      <c r="J32" s="46">
        <f>IF(OR(I32="",G32=""),"",I32-G32)</f>
        <v/>
      </c>
      <c r="K32" s="44" t="n"/>
      <c r="L32" s="44" t="n"/>
      <c r="M32" s="44" t="n"/>
      <c r="N32" s="44" t="n"/>
    </row>
    <row r="33">
      <c r="B33" s="42">
        <f>IF(C33="","","PPL-"&amp;TEXT(COUNTA($C$5:C33),"000"))</f>
        <v/>
      </c>
      <c r="C33" s="42" t="n"/>
      <c r="D33" s="42" t="n"/>
      <c r="E33" s="42" t="n"/>
      <c r="F33" s="42" t="n"/>
      <c r="G33" s="43" t="n"/>
      <c r="H33" s="42" t="n"/>
      <c r="I33" s="43" t="n"/>
      <c r="J33" s="47">
        <f>IF(OR(I33="",G33=""),"",I33-G33)</f>
        <v/>
      </c>
      <c r="K33" s="42" t="n"/>
      <c r="L33" s="42" t="n"/>
      <c r="M33" s="42" t="n"/>
      <c r="N33" s="42" t="n"/>
    </row>
    <row r="34">
      <c r="B34" s="44">
        <f>IF(C34="","","PPL-"&amp;TEXT(COUNTA($C$5:C34),"000"))</f>
        <v/>
      </c>
      <c r="C34" s="44" t="n"/>
      <c r="D34" s="44" t="n"/>
      <c r="E34" s="44" t="n"/>
      <c r="F34" s="44" t="n"/>
      <c r="G34" s="45" t="n"/>
      <c r="H34" s="44" t="n"/>
      <c r="I34" s="45" t="n"/>
      <c r="J34" s="46">
        <f>IF(OR(I34="",G34=""),"",I34-G34)</f>
        <v/>
      </c>
      <c r="K34" s="44" t="n"/>
      <c r="L34" s="44" t="n"/>
      <c r="M34" s="44" t="n"/>
      <c r="N34" s="44" t="n"/>
    </row>
    <row r="35">
      <c r="B35" s="42">
        <f>IF(C35="","","PPL-"&amp;TEXT(COUNTA($C$5:C35),"000"))</f>
        <v/>
      </c>
      <c r="C35" s="42" t="n"/>
      <c r="D35" s="42" t="n"/>
      <c r="E35" s="42" t="n"/>
      <c r="F35" s="42" t="n"/>
      <c r="G35" s="43" t="n"/>
      <c r="H35" s="42" t="n"/>
      <c r="I35" s="43" t="n"/>
      <c r="J35" s="47">
        <f>IF(OR(I35="",G35=""),"",I35-G35)</f>
        <v/>
      </c>
      <c r="K35" s="42" t="n"/>
      <c r="L35" s="42" t="n"/>
      <c r="M35" s="42" t="n"/>
      <c r="N35" s="42" t="n"/>
    </row>
    <row r="36">
      <c r="B36" s="44">
        <f>IF(C36="","","PPL-"&amp;TEXT(COUNTA($C$5:C36),"000"))</f>
        <v/>
      </c>
      <c r="C36" s="44" t="n"/>
      <c r="D36" s="44" t="n"/>
      <c r="E36" s="44" t="n"/>
      <c r="F36" s="44" t="n"/>
      <c r="G36" s="45" t="n"/>
      <c r="H36" s="44" t="n"/>
      <c r="I36" s="45" t="n"/>
      <c r="J36" s="46">
        <f>IF(OR(I36="",G36=""),"",I36-G36)</f>
        <v/>
      </c>
      <c r="K36" s="44" t="n"/>
      <c r="L36" s="44" t="n"/>
      <c r="M36" s="44" t="n"/>
      <c r="N36" s="44" t="n"/>
    </row>
    <row r="37">
      <c r="B37" s="42">
        <f>IF(C37="","","PPL-"&amp;TEXT(COUNTA($C$5:C37),"000"))</f>
        <v/>
      </c>
      <c r="C37" s="42" t="n"/>
      <c r="D37" s="42" t="n"/>
      <c r="E37" s="42" t="n"/>
      <c r="F37" s="42" t="n"/>
      <c r="G37" s="43" t="n"/>
      <c r="H37" s="42" t="n"/>
      <c r="I37" s="43" t="n"/>
      <c r="J37" s="47">
        <f>IF(OR(I37="",G37=""),"",I37-G37)</f>
        <v/>
      </c>
      <c r="K37" s="42" t="n"/>
      <c r="L37" s="42" t="n"/>
      <c r="M37" s="42" t="n"/>
      <c r="N37" s="42" t="n"/>
    </row>
    <row r="38">
      <c r="B38" s="44">
        <f>IF(C38="","","PPL-"&amp;TEXT(COUNTA($C$5:C38),"000"))</f>
        <v/>
      </c>
      <c r="C38" s="44" t="n"/>
      <c r="D38" s="44" t="n"/>
      <c r="E38" s="44" t="n"/>
      <c r="F38" s="44" t="n"/>
      <c r="G38" s="45" t="n"/>
      <c r="H38" s="44" t="n"/>
      <c r="I38" s="45" t="n"/>
      <c r="J38" s="46">
        <f>IF(OR(I38="",G38=""),"",I38-G38)</f>
        <v/>
      </c>
      <c r="K38" s="44" t="n"/>
      <c r="L38" s="44" t="n"/>
      <c r="M38" s="44" t="n"/>
      <c r="N38" s="44" t="n"/>
    </row>
    <row r="39">
      <c r="B39" s="42">
        <f>IF(C39="","","PPL-"&amp;TEXT(COUNTA($C$5:C39),"000"))</f>
        <v/>
      </c>
      <c r="C39" s="42" t="n"/>
      <c r="D39" s="42" t="n"/>
      <c r="E39" s="42" t="n"/>
      <c r="F39" s="42" t="n"/>
      <c r="G39" s="43" t="n"/>
      <c r="H39" s="42" t="n"/>
      <c r="I39" s="43" t="n"/>
      <c r="J39" s="47">
        <f>IF(OR(I39="",G39=""),"",I39-G39)</f>
        <v/>
      </c>
      <c r="K39" s="42" t="n"/>
      <c r="L39" s="42" t="n"/>
      <c r="M39" s="42" t="n"/>
      <c r="N39" s="42" t="n"/>
    </row>
    <row r="40">
      <c r="B40" s="44">
        <f>IF(C40="","","PPL-"&amp;TEXT(COUNTA($C$5:C40),"000"))</f>
        <v/>
      </c>
      <c r="C40" s="44" t="n"/>
      <c r="D40" s="44" t="n"/>
      <c r="E40" s="44" t="n"/>
      <c r="F40" s="44" t="n"/>
      <c r="G40" s="45" t="n"/>
      <c r="H40" s="44" t="n"/>
      <c r="I40" s="45" t="n"/>
      <c r="J40" s="46">
        <f>IF(OR(I40="",G40=""),"",I40-G40)</f>
        <v/>
      </c>
      <c r="K40" s="44" t="n"/>
      <c r="L40" s="44" t="n"/>
      <c r="M40" s="44" t="n"/>
      <c r="N40" s="44" t="n"/>
    </row>
    <row r="41">
      <c r="B41" s="42">
        <f>IF(C41="","","PPL-"&amp;TEXT(COUNTA($C$5:C41),"000"))</f>
        <v/>
      </c>
      <c r="C41" s="42" t="n"/>
      <c r="D41" s="42" t="n"/>
      <c r="E41" s="42" t="n"/>
      <c r="F41" s="42" t="n"/>
      <c r="G41" s="43" t="n"/>
      <c r="H41" s="42" t="n"/>
      <c r="I41" s="43" t="n"/>
      <c r="J41" s="47">
        <f>IF(OR(I41="",G41=""),"",I41-G41)</f>
        <v/>
      </c>
      <c r="K41" s="42" t="n"/>
      <c r="L41" s="42" t="n"/>
      <c r="M41" s="42" t="n"/>
      <c r="N41" s="42" t="n"/>
    </row>
    <row r="42">
      <c r="B42" s="44">
        <f>IF(C42="","","PPL-"&amp;TEXT(COUNTA($C$5:C42),"000"))</f>
        <v/>
      </c>
      <c r="C42" s="44" t="n"/>
      <c r="D42" s="44" t="n"/>
      <c r="E42" s="44" t="n"/>
      <c r="F42" s="44" t="n"/>
      <c r="G42" s="45" t="n"/>
      <c r="H42" s="44" t="n"/>
      <c r="I42" s="45" t="n"/>
      <c r="J42" s="46">
        <f>IF(OR(I42="",G42=""),"",I42-G42)</f>
        <v/>
      </c>
      <c r="K42" s="44" t="n"/>
      <c r="L42" s="44" t="n"/>
      <c r="M42" s="44" t="n"/>
      <c r="N42" s="44" t="n"/>
    </row>
    <row r="43">
      <c r="B43" s="42">
        <f>IF(C43="","","PPL-"&amp;TEXT(COUNTA($C$5:C43),"000"))</f>
        <v/>
      </c>
      <c r="C43" s="42" t="n"/>
      <c r="D43" s="42" t="n"/>
      <c r="E43" s="42" t="n"/>
      <c r="F43" s="42" t="n"/>
      <c r="G43" s="43" t="n"/>
      <c r="H43" s="42" t="n"/>
      <c r="I43" s="43" t="n"/>
      <c r="J43" s="47">
        <f>IF(OR(I43="",G43=""),"",I43-G43)</f>
        <v/>
      </c>
      <c r="K43" s="42" t="n"/>
      <c r="L43" s="42" t="n"/>
      <c r="M43" s="42" t="n"/>
      <c r="N43" s="42" t="n"/>
    </row>
    <row r="44">
      <c r="B44" s="44">
        <f>IF(C44="","","PPL-"&amp;TEXT(COUNTA($C$5:C44),"000"))</f>
        <v/>
      </c>
      <c r="C44" s="44" t="n"/>
      <c r="D44" s="44" t="n"/>
      <c r="E44" s="44" t="n"/>
      <c r="F44" s="44" t="n"/>
      <c r="G44" s="45" t="n"/>
      <c r="H44" s="44" t="n"/>
      <c r="I44" s="45" t="n"/>
      <c r="J44" s="46">
        <f>IF(OR(I44="",G44=""),"",I44-G44)</f>
        <v/>
      </c>
      <c r="K44" s="44" t="n"/>
      <c r="L44" s="44" t="n"/>
      <c r="M44" s="44" t="n"/>
      <c r="N44" s="44" t="n"/>
    </row>
    <row r="45">
      <c r="B45" s="42">
        <f>IF(C45="","","PPL-"&amp;TEXT(COUNTA($C$5:C45),"000"))</f>
        <v/>
      </c>
      <c r="C45" s="42" t="n"/>
      <c r="D45" s="42" t="n"/>
      <c r="E45" s="42" t="n"/>
      <c r="F45" s="42" t="n"/>
      <c r="G45" s="43" t="n"/>
      <c r="H45" s="42" t="n"/>
      <c r="I45" s="43" t="n"/>
      <c r="J45" s="47">
        <f>IF(OR(I45="",G45=""),"",I45-G45)</f>
        <v/>
      </c>
      <c r="K45" s="42" t="n"/>
      <c r="L45" s="42" t="n"/>
      <c r="M45" s="42" t="n"/>
      <c r="N45" s="42" t="n"/>
    </row>
    <row r="46">
      <c r="B46" s="44">
        <f>IF(C46="","","PPL-"&amp;TEXT(COUNTA($C$5:C46),"000"))</f>
        <v/>
      </c>
      <c r="C46" s="44" t="n"/>
      <c r="D46" s="44" t="n"/>
      <c r="E46" s="44" t="n"/>
      <c r="F46" s="44" t="n"/>
      <c r="G46" s="45" t="n"/>
      <c r="H46" s="44" t="n"/>
      <c r="I46" s="45" t="n"/>
      <c r="J46" s="46">
        <f>IF(OR(I46="",G46=""),"",I46-G46)</f>
        <v/>
      </c>
      <c r="K46" s="44" t="n"/>
      <c r="L46" s="44" t="n"/>
      <c r="M46" s="44" t="n"/>
      <c r="N46" s="44" t="n"/>
    </row>
    <row r="47">
      <c r="B47" s="42">
        <f>IF(C47="","","PPL-"&amp;TEXT(COUNTA($C$5:C47),"000"))</f>
        <v/>
      </c>
      <c r="C47" s="42" t="n"/>
      <c r="D47" s="42" t="n"/>
      <c r="E47" s="42" t="n"/>
      <c r="F47" s="42" t="n"/>
      <c r="G47" s="43" t="n"/>
      <c r="H47" s="42" t="n"/>
      <c r="I47" s="43" t="n"/>
      <c r="J47" s="47">
        <f>IF(OR(I47="",G47=""),"",I47-G47)</f>
        <v/>
      </c>
      <c r="K47" s="42" t="n"/>
      <c r="L47" s="42" t="n"/>
      <c r="M47" s="42" t="n"/>
      <c r="N47" s="42" t="n"/>
    </row>
    <row r="48">
      <c r="B48" s="44">
        <f>IF(C48="","","PPL-"&amp;TEXT(COUNTA($C$5:C48),"000"))</f>
        <v/>
      </c>
      <c r="C48" s="44" t="n"/>
      <c r="D48" s="44" t="n"/>
      <c r="E48" s="44" t="n"/>
      <c r="F48" s="44" t="n"/>
      <c r="G48" s="45" t="n"/>
      <c r="H48" s="44" t="n"/>
      <c r="I48" s="45" t="n"/>
      <c r="J48" s="46">
        <f>IF(OR(I48="",G48=""),"",I48-G48)</f>
        <v/>
      </c>
      <c r="K48" s="44" t="n"/>
      <c r="L48" s="44" t="n"/>
      <c r="M48" s="44" t="n"/>
      <c r="N48" s="44" t="n"/>
    </row>
    <row r="49">
      <c r="B49" s="42">
        <f>IF(C49="","","PPL-"&amp;TEXT(COUNTA($C$5:C49),"000"))</f>
        <v/>
      </c>
      <c r="C49" s="42" t="n"/>
      <c r="D49" s="42" t="n"/>
      <c r="E49" s="42" t="n"/>
      <c r="F49" s="42" t="n"/>
      <c r="G49" s="43" t="n"/>
      <c r="H49" s="42" t="n"/>
      <c r="I49" s="43" t="n"/>
      <c r="J49" s="47">
        <f>IF(OR(I49="",G49=""),"",I49-G49)</f>
        <v/>
      </c>
      <c r="K49" s="42" t="n"/>
      <c r="L49" s="42" t="n"/>
      <c r="M49" s="42" t="n"/>
      <c r="N49" s="42" t="n"/>
    </row>
    <row r="50">
      <c r="B50" s="44">
        <f>IF(C50="","","PPL-"&amp;TEXT(COUNTA($C$5:C50),"000"))</f>
        <v/>
      </c>
      <c r="C50" s="44" t="n"/>
      <c r="D50" s="44" t="n"/>
      <c r="E50" s="44" t="n"/>
      <c r="F50" s="44" t="n"/>
      <c r="G50" s="45" t="n"/>
      <c r="H50" s="44" t="n"/>
      <c r="I50" s="45" t="n"/>
      <c r="J50" s="46">
        <f>IF(OR(I50="",G50=""),"",I50-G50)</f>
        <v/>
      </c>
      <c r="K50" s="44" t="n"/>
      <c r="L50" s="44" t="n"/>
      <c r="M50" s="44" t="n"/>
      <c r="N50" s="44" t="n"/>
    </row>
    <row r="51">
      <c r="B51" s="42">
        <f>IF(C51="","","PPL-"&amp;TEXT(COUNTA($C$5:C51),"000"))</f>
        <v/>
      </c>
      <c r="C51" s="42" t="n"/>
      <c r="D51" s="42" t="n"/>
      <c r="E51" s="42" t="n"/>
      <c r="F51" s="42" t="n"/>
      <c r="G51" s="43" t="n"/>
      <c r="H51" s="42" t="n"/>
      <c r="I51" s="43" t="n"/>
      <c r="J51" s="47">
        <f>IF(OR(I51="",G51=""),"",I51-G51)</f>
        <v/>
      </c>
      <c r="K51" s="42" t="n"/>
      <c r="L51" s="42" t="n"/>
      <c r="M51" s="42" t="n"/>
      <c r="N51" s="42" t="n"/>
    </row>
    <row r="52">
      <c r="B52" s="44">
        <f>IF(C52="","","PPL-"&amp;TEXT(COUNTA($C$5:C52),"000"))</f>
        <v/>
      </c>
      <c r="C52" s="44" t="n"/>
      <c r="D52" s="44" t="n"/>
      <c r="E52" s="44" t="n"/>
      <c r="F52" s="44" t="n"/>
      <c r="G52" s="45" t="n"/>
      <c r="H52" s="44" t="n"/>
      <c r="I52" s="45" t="n"/>
      <c r="J52" s="46">
        <f>IF(OR(I52="",G52=""),"",I52-G52)</f>
        <v/>
      </c>
      <c r="K52" s="44" t="n"/>
      <c r="L52" s="44" t="n"/>
      <c r="M52" s="44" t="n"/>
      <c r="N52" s="44" t="n"/>
    </row>
    <row r="53">
      <c r="B53" s="42">
        <f>IF(C53="","","PPL-"&amp;TEXT(COUNTA($C$5:C53),"000"))</f>
        <v/>
      </c>
      <c r="C53" s="42" t="n"/>
      <c r="D53" s="42" t="n"/>
      <c r="E53" s="42" t="n"/>
      <c r="F53" s="42" t="n"/>
      <c r="G53" s="43" t="n"/>
      <c r="H53" s="42" t="n"/>
      <c r="I53" s="43" t="n"/>
      <c r="J53" s="47">
        <f>IF(OR(I53="",G53=""),"",I53-G53)</f>
        <v/>
      </c>
      <c r="K53" s="42" t="n"/>
      <c r="L53" s="42" t="n"/>
      <c r="M53" s="42" t="n"/>
      <c r="N53" s="42" t="n"/>
    </row>
    <row r="54">
      <c r="B54" s="44">
        <f>IF(C54="","","PPL-"&amp;TEXT(COUNTA($C$5:C54),"000"))</f>
        <v/>
      </c>
      <c r="C54" s="44" t="n"/>
      <c r="D54" s="44" t="n"/>
      <c r="E54" s="44" t="n"/>
      <c r="F54" s="44" t="n"/>
      <c r="G54" s="45" t="n"/>
      <c r="H54" s="44" t="n"/>
      <c r="I54" s="45" t="n"/>
      <c r="J54" s="46">
        <f>IF(OR(I54="",G54=""),"",I54-G54)</f>
        <v/>
      </c>
      <c r="K54" s="44" t="n"/>
      <c r="L54" s="44" t="n"/>
      <c r="M54" s="44" t="n"/>
      <c r="N54" s="44" t="n"/>
    </row>
    <row r="55">
      <c r="B55" s="42">
        <f>IF(C55="","","PPL-"&amp;TEXT(COUNTA($C$5:C55),"000"))</f>
        <v/>
      </c>
      <c r="C55" s="42" t="n"/>
      <c r="D55" s="42" t="n"/>
      <c r="E55" s="42" t="n"/>
      <c r="F55" s="42" t="n"/>
      <c r="G55" s="43" t="n"/>
      <c r="H55" s="42" t="n"/>
      <c r="I55" s="43" t="n"/>
      <c r="J55" s="47">
        <f>IF(OR(I55="",G55=""),"",I55-G55)</f>
        <v/>
      </c>
      <c r="K55" s="42" t="n"/>
      <c r="L55" s="42" t="n"/>
      <c r="M55" s="42" t="n"/>
      <c r="N55" s="42" t="n"/>
    </row>
    <row r="56">
      <c r="B56" s="44">
        <f>IF(C56="","","PPL-"&amp;TEXT(COUNTA($C$5:C56),"000"))</f>
        <v/>
      </c>
      <c r="C56" s="44" t="n"/>
      <c r="D56" s="44" t="n"/>
      <c r="E56" s="44" t="n"/>
      <c r="F56" s="44" t="n"/>
      <c r="G56" s="45" t="n"/>
      <c r="H56" s="44" t="n"/>
      <c r="I56" s="45" t="n"/>
      <c r="J56" s="46">
        <f>IF(OR(I56="",G56=""),"",I56-G56)</f>
        <v/>
      </c>
      <c r="K56" s="44" t="n"/>
      <c r="L56" s="44" t="n"/>
      <c r="M56" s="44" t="n"/>
      <c r="N56" s="44" t="n"/>
    </row>
    <row r="57">
      <c r="B57" s="42">
        <f>IF(C57="","","PPL-"&amp;TEXT(COUNTA($C$5:C57),"000"))</f>
        <v/>
      </c>
      <c r="C57" s="42" t="n"/>
      <c r="D57" s="42" t="n"/>
      <c r="E57" s="42" t="n"/>
      <c r="F57" s="42" t="n"/>
      <c r="G57" s="43" t="n"/>
      <c r="H57" s="42" t="n"/>
      <c r="I57" s="43" t="n"/>
      <c r="J57" s="47">
        <f>IF(OR(I57="",G57=""),"",I57-G57)</f>
        <v/>
      </c>
      <c r="K57" s="42" t="n"/>
      <c r="L57" s="42" t="n"/>
      <c r="M57" s="42" t="n"/>
      <c r="N57" s="42" t="n"/>
    </row>
    <row r="58">
      <c r="B58" s="44">
        <f>IF(C58="","","PPL-"&amp;TEXT(COUNTA($C$5:C58),"000"))</f>
        <v/>
      </c>
      <c r="C58" s="44" t="n"/>
      <c r="D58" s="44" t="n"/>
      <c r="E58" s="44" t="n"/>
      <c r="F58" s="44" t="n"/>
      <c r="G58" s="45" t="n"/>
      <c r="H58" s="44" t="n"/>
      <c r="I58" s="45" t="n"/>
      <c r="J58" s="46">
        <f>IF(OR(I58="",G58=""),"",I58-G58)</f>
        <v/>
      </c>
      <c r="K58" s="44" t="n"/>
      <c r="L58" s="44" t="n"/>
      <c r="M58" s="44" t="n"/>
      <c r="N58" s="44" t="n"/>
    </row>
    <row r="59">
      <c r="B59" s="42">
        <f>IF(C59="","","PPL-"&amp;TEXT(COUNTA($C$5:C59),"000"))</f>
        <v/>
      </c>
      <c r="C59" s="42" t="n"/>
      <c r="D59" s="42" t="n"/>
      <c r="E59" s="42" t="n"/>
      <c r="F59" s="42" t="n"/>
      <c r="G59" s="43" t="n"/>
      <c r="H59" s="42" t="n"/>
      <c r="I59" s="43" t="n"/>
      <c r="J59" s="47">
        <f>IF(OR(I59="",G59=""),"",I59-G59)</f>
        <v/>
      </c>
      <c r="K59" s="42" t="n"/>
      <c r="L59" s="42" t="n"/>
      <c r="M59" s="42" t="n"/>
      <c r="N59" s="42" t="n"/>
    </row>
    <row r="60">
      <c r="B60" s="44">
        <f>IF(C60="","","PPL-"&amp;TEXT(COUNTA($C$5:C60),"000"))</f>
        <v/>
      </c>
      <c r="C60" s="44" t="n"/>
      <c r="D60" s="44" t="n"/>
      <c r="E60" s="44" t="n"/>
      <c r="F60" s="44" t="n"/>
      <c r="G60" s="45" t="n"/>
      <c r="H60" s="44" t="n"/>
      <c r="I60" s="45" t="n"/>
      <c r="J60" s="46">
        <f>IF(OR(I60="",G60=""),"",I60-G60)</f>
        <v/>
      </c>
      <c r="K60" s="44" t="n"/>
      <c r="L60" s="44" t="n"/>
      <c r="M60" s="44" t="n"/>
      <c r="N60" s="44" t="n"/>
    </row>
    <row r="61">
      <c r="B61" s="42">
        <f>IF(C61="","","PPL-"&amp;TEXT(COUNTA($C$5:C61),"000"))</f>
        <v/>
      </c>
      <c r="C61" s="42" t="n"/>
      <c r="D61" s="42" t="n"/>
      <c r="E61" s="42" t="n"/>
      <c r="F61" s="42" t="n"/>
      <c r="G61" s="43" t="n"/>
      <c r="H61" s="42" t="n"/>
      <c r="I61" s="43" t="n"/>
      <c r="J61" s="47">
        <f>IF(OR(I61="",G61=""),"",I61-G61)</f>
        <v/>
      </c>
      <c r="K61" s="42" t="n"/>
      <c r="L61" s="42" t="n"/>
      <c r="M61" s="42" t="n"/>
      <c r="N61" s="42" t="n"/>
    </row>
    <row r="62">
      <c r="B62" s="44">
        <f>IF(C62="","","PPL-"&amp;TEXT(COUNTA($C$5:C62),"000"))</f>
        <v/>
      </c>
      <c r="C62" s="44" t="n"/>
      <c r="D62" s="44" t="n"/>
      <c r="E62" s="44" t="n"/>
      <c r="F62" s="44" t="n"/>
      <c r="G62" s="45" t="n"/>
      <c r="H62" s="44" t="n"/>
      <c r="I62" s="45" t="n"/>
      <c r="J62" s="46">
        <f>IF(OR(I62="",G62=""),"",I62-G62)</f>
        <v/>
      </c>
      <c r="K62" s="44" t="n"/>
      <c r="L62" s="44" t="n"/>
      <c r="M62" s="44" t="n"/>
      <c r="N62" s="44" t="n"/>
    </row>
    <row r="63">
      <c r="B63" s="42">
        <f>IF(C63="","","PPL-"&amp;TEXT(COUNTA($C$5:C63),"000"))</f>
        <v/>
      </c>
      <c r="C63" s="42" t="n"/>
      <c r="D63" s="42" t="n"/>
      <c r="E63" s="42" t="n"/>
      <c r="F63" s="42" t="n"/>
      <c r="G63" s="43" t="n"/>
      <c r="H63" s="42" t="n"/>
      <c r="I63" s="43" t="n"/>
      <c r="J63" s="47">
        <f>IF(OR(I63="",G63=""),"",I63-G63)</f>
        <v/>
      </c>
      <c r="K63" s="42" t="n"/>
      <c r="L63" s="42" t="n"/>
      <c r="M63" s="42" t="n"/>
      <c r="N63" s="42" t="n"/>
    </row>
    <row r="64">
      <c r="B64" s="44">
        <f>IF(C64="","","PPL-"&amp;TEXT(COUNTA($C$5:C64),"000"))</f>
        <v/>
      </c>
      <c r="C64" s="44" t="n"/>
      <c r="D64" s="44" t="n"/>
      <c r="E64" s="44" t="n"/>
      <c r="F64" s="44" t="n"/>
      <c r="G64" s="45" t="n"/>
      <c r="H64" s="44" t="n"/>
      <c r="I64" s="45" t="n"/>
      <c r="J64" s="46">
        <f>IF(OR(I64="",G64=""),"",I64-G64)</f>
        <v/>
      </c>
      <c r="K64" s="44" t="n"/>
      <c r="L64" s="44" t="n"/>
      <c r="M64" s="44" t="n"/>
      <c r="N64" s="44" t="n"/>
    </row>
    <row r="65">
      <c r="B65" s="42">
        <f>IF(C65="","","PPL-"&amp;TEXT(COUNTA($C$5:C65),"000"))</f>
        <v/>
      </c>
      <c r="C65" s="42" t="n"/>
      <c r="D65" s="42" t="n"/>
      <c r="E65" s="42" t="n"/>
      <c r="F65" s="42" t="n"/>
      <c r="G65" s="43" t="n"/>
      <c r="H65" s="42" t="n"/>
      <c r="I65" s="43" t="n"/>
      <c r="J65" s="47">
        <f>IF(OR(I65="",G65=""),"",I65-G65)</f>
        <v/>
      </c>
      <c r="K65" s="42" t="n"/>
      <c r="L65" s="42" t="n"/>
      <c r="M65" s="42" t="n"/>
      <c r="N65" s="42" t="n"/>
    </row>
    <row r="66">
      <c r="B66" s="44">
        <f>IF(C66="","","PPL-"&amp;TEXT(COUNTA($C$5:C66),"000"))</f>
        <v/>
      </c>
      <c r="C66" s="44" t="n"/>
      <c r="D66" s="44" t="n"/>
      <c r="E66" s="44" t="n"/>
      <c r="F66" s="44" t="n"/>
      <c r="G66" s="45" t="n"/>
      <c r="H66" s="44" t="n"/>
      <c r="I66" s="45" t="n"/>
      <c r="J66" s="46">
        <f>IF(OR(I66="",G66=""),"",I66-G66)</f>
        <v/>
      </c>
      <c r="K66" s="44" t="n"/>
      <c r="L66" s="44" t="n"/>
      <c r="M66" s="44" t="n"/>
      <c r="N66" s="44" t="n"/>
    </row>
    <row r="67">
      <c r="B67" s="42">
        <f>IF(C67="","","PPL-"&amp;TEXT(COUNTA($C$5:C67),"000"))</f>
        <v/>
      </c>
      <c r="C67" s="42" t="n"/>
      <c r="D67" s="42" t="n"/>
      <c r="E67" s="42" t="n"/>
      <c r="F67" s="42" t="n"/>
      <c r="G67" s="43" t="n"/>
      <c r="H67" s="42" t="n"/>
      <c r="I67" s="43" t="n"/>
      <c r="J67" s="47">
        <f>IF(OR(I67="",G67=""),"",I67-G67)</f>
        <v/>
      </c>
      <c r="K67" s="42" t="n"/>
      <c r="L67" s="42" t="n"/>
      <c r="M67" s="42" t="n"/>
      <c r="N67" s="42" t="n"/>
    </row>
    <row r="68">
      <c r="B68" s="44">
        <f>IF(C68="","","PPL-"&amp;TEXT(COUNTA($C$5:C68),"000"))</f>
        <v/>
      </c>
      <c r="C68" s="44" t="n"/>
      <c r="D68" s="44" t="n"/>
      <c r="E68" s="44" t="n"/>
      <c r="F68" s="44" t="n"/>
      <c r="G68" s="45" t="n"/>
      <c r="H68" s="44" t="n"/>
      <c r="I68" s="45" t="n"/>
      <c r="J68" s="46">
        <f>IF(OR(I68="",G68=""),"",I68-G68)</f>
        <v/>
      </c>
      <c r="K68" s="44" t="n"/>
      <c r="L68" s="44" t="n"/>
      <c r="M68" s="44" t="n"/>
      <c r="N68" s="44" t="n"/>
    </row>
    <row r="69">
      <c r="B69" s="42">
        <f>IF(C69="","","PPL-"&amp;TEXT(COUNTA($C$5:C69),"000"))</f>
        <v/>
      </c>
      <c r="C69" s="42" t="n"/>
      <c r="D69" s="42" t="n"/>
      <c r="E69" s="42" t="n"/>
      <c r="F69" s="42" t="n"/>
      <c r="G69" s="43" t="n"/>
      <c r="H69" s="42" t="n"/>
      <c r="I69" s="43" t="n"/>
      <c r="J69" s="47">
        <f>IF(OR(I69="",G69=""),"",I69-G69)</f>
        <v/>
      </c>
      <c r="K69" s="42" t="n"/>
      <c r="L69" s="42" t="n"/>
      <c r="M69" s="42" t="n"/>
      <c r="N69" s="42" t="n"/>
    </row>
    <row r="70">
      <c r="B70" s="44">
        <f>IF(C70="","","PPL-"&amp;TEXT(COUNTA($C$5:C70),"000"))</f>
        <v/>
      </c>
      <c r="C70" s="44" t="n"/>
      <c r="D70" s="44" t="n"/>
      <c r="E70" s="44" t="n"/>
      <c r="F70" s="44" t="n"/>
      <c r="G70" s="45" t="n"/>
      <c r="H70" s="44" t="n"/>
      <c r="I70" s="45" t="n"/>
      <c r="J70" s="46">
        <f>IF(OR(I70="",G70=""),"",I70-G70)</f>
        <v/>
      </c>
      <c r="K70" s="44" t="n"/>
      <c r="L70" s="44" t="n"/>
      <c r="M70" s="44" t="n"/>
      <c r="N70" s="44" t="n"/>
    </row>
    <row r="71">
      <c r="B71" s="42">
        <f>IF(C71="","","PPL-"&amp;TEXT(COUNTA($C$5:C71),"000"))</f>
        <v/>
      </c>
      <c r="C71" s="42" t="n"/>
      <c r="D71" s="42" t="n"/>
      <c r="E71" s="42" t="n"/>
      <c r="F71" s="42" t="n"/>
      <c r="G71" s="43" t="n"/>
      <c r="H71" s="42" t="n"/>
      <c r="I71" s="43" t="n"/>
      <c r="J71" s="47">
        <f>IF(OR(I71="",G71=""),"",I71-G71)</f>
        <v/>
      </c>
      <c r="K71" s="42" t="n"/>
      <c r="L71" s="42" t="n"/>
      <c r="M71" s="42" t="n"/>
      <c r="N71" s="42" t="n"/>
    </row>
    <row r="72">
      <c r="B72" s="44">
        <f>IF(C72="","","PPL-"&amp;TEXT(COUNTA($C$5:C72),"000"))</f>
        <v/>
      </c>
      <c r="C72" s="44" t="n"/>
      <c r="D72" s="44" t="n"/>
      <c r="E72" s="44" t="n"/>
      <c r="F72" s="44" t="n"/>
      <c r="G72" s="45" t="n"/>
      <c r="H72" s="44" t="n"/>
      <c r="I72" s="45" t="n"/>
      <c r="J72" s="46">
        <f>IF(OR(I72="",G72=""),"",I72-G72)</f>
        <v/>
      </c>
      <c r="K72" s="44" t="n"/>
      <c r="L72" s="44" t="n"/>
      <c r="M72" s="44" t="n"/>
      <c r="N72" s="44" t="n"/>
    </row>
    <row r="73">
      <c r="B73" s="42">
        <f>IF(C73="","","PPL-"&amp;TEXT(COUNTA($C$5:C73),"000"))</f>
        <v/>
      </c>
      <c r="C73" s="42" t="n"/>
      <c r="D73" s="42" t="n"/>
      <c r="E73" s="42" t="n"/>
      <c r="F73" s="42" t="n"/>
      <c r="G73" s="43" t="n"/>
      <c r="H73" s="42" t="n"/>
      <c r="I73" s="43" t="n"/>
      <c r="J73" s="47">
        <f>IF(OR(I73="",G73=""),"",I73-G73)</f>
        <v/>
      </c>
      <c r="K73" s="42" t="n"/>
      <c r="L73" s="42" t="n"/>
      <c r="M73" s="42" t="n"/>
      <c r="N73" s="42" t="n"/>
    </row>
    <row r="74">
      <c r="B74" s="44">
        <f>IF(C74="","","PPL-"&amp;TEXT(COUNTA($C$5:C74),"000"))</f>
        <v/>
      </c>
      <c r="C74" s="44" t="n"/>
      <c r="D74" s="44" t="n"/>
      <c r="E74" s="44" t="n"/>
      <c r="F74" s="44" t="n"/>
      <c r="G74" s="45" t="n"/>
      <c r="H74" s="44" t="n"/>
      <c r="I74" s="45" t="n"/>
      <c r="J74" s="46">
        <f>IF(OR(I74="",G74=""),"",I74-G74)</f>
        <v/>
      </c>
      <c r="K74" s="44" t="n"/>
      <c r="L74" s="44" t="n"/>
      <c r="M74" s="44" t="n"/>
      <c r="N74" s="44" t="n"/>
    </row>
    <row r="75">
      <c r="B75" s="42">
        <f>IF(C75="","","PPL-"&amp;TEXT(COUNTA($C$5:C75),"000"))</f>
        <v/>
      </c>
      <c r="C75" s="42" t="n"/>
      <c r="D75" s="42" t="n"/>
      <c r="E75" s="42" t="n"/>
      <c r="F75" s="42" t="n"/>
      <c r="G75" s="43" t="n"/>
      <c r="H75" s="42" t="n"/>
      <c r="I75" s="43" t="n"/>
      <c r="J75" s="47">
        <f>IF(OR(I75="",G75=""),"",I75-G75)</f>
        <v/>
      </c>
      <c r="K75" s="42" t="n"/>
      <c r="L75" s="42" t="n"/>
      <c r="M75" s="42" t="n"/>
      <c r="N75" s="42" t="n"/>
    </row>
    <row r="76">
      <c r="B76" s="44">
        <f>IF(C76="","","PPL-"&amp;TEXT(COUNTA($C$5:C76),"000"))</f>
        <v/>
      </c>
      <c r="C76" s="44" t="n"/>
      <c r="D76" s="44" t="n"/>
      <c r="E76" s="44" t="n"/>
      <c r="F76" s="44" t="n"/>
      <c r="G76" s="45" t="n"/>
      <c r="H76" s="44" t="n"/>
      <c r="I76" s="45" t="n"/>
      <c r="J76" s="46">
        <f>IF(OR(I76="",G76=""),"",I76-G76)</f>
        <v/>
      </c>
      <c r="K76" s="44" t="n"/>
      <c r="L76" s="44" t="n"/>
      <c r="M76" s="44" t="n"/>
      <c r="N76" s="44" t="n"/>
    </row>
    <row r="77">
      <c r="B77" s="42">
        <f>IF(C77="","","PPL-"&amp;TEXT(COUNTA($C$5:C77),"000"))</f>
        <v/>
      </c>
      <c r="C77" s="42" t="n"/>
      <c r="D77" s="42" t="n"/>
      <c r="E77" s="42" t="n"/>
      <c r="F77" s="42" t="n"/>
      <c r="G77" s="43" t="n"/>
      <c r="H77" s="42" t="n"/>
      <c r="I77" s="43" t="n"/>
      <c r="J77" s="47">
        <f>IF(OR(I77="",G77=""),"",I77-G77)</f>
        <v/>
      </c>
      <c r="K77" s="42" t="n"/>
      <c r="L77" s="42" t="n"/>
      <c r="M77" s="42" t="n"/>
      <c r="N77" s="42" t="n"/>
    </row>
    <row r="78">
      <c r="B78" s="44">
        <f>IF(C78="","","PPL-"&amp;TEXT(COUNTA($C$5:C78),"000"))</f>
        <v/>
      </c>
      <c r="C78" s="44" t="n"/>
      <c r="D78" s="44" t="n"/>
      <c r="E78" s="44" t="n"/>
      <c r="F78" s="44" t="n"/>
      <c r="G78" s="45" t="n"/>
      <c r="H78" s="44" t="n"/>
      <c r="I78" s="45" t="n"/>
      <c r="J78" s="46">
        <f>IF(OR(I78="",G78=""),"",I78-G78)</f>
        <v/>
      </c>
      <c r="K78" s="44" t="n"/>
      <c r="L78" s="44" t="n"/>
      <c r="M78" s="44" t="n"/>
      <c r="N78" s="44" t="n"/>
    </row>
    <row r="79">
      <c r="B79" s="42">
        <f>IF(C79="","","PPL-"&amp;TEXT(COUNTA($C$5:C79),"000"))</f>
        <v/>
      </c>
      <c r="C79" s="42" t="n"/>
      <c r="D79" s="42" t="n"/>
      <c r="E79" s="42" t="n"/>
      <c r="F79" s="42" t="n"/>
      <c r="G79" s="43" t="n"/>
      <c r="H79" s="42" t="n"/>
      <c r="I79" s="43" t="n"/>
      <c r="J79" s="47">
        <f>IF(OR(I79="",G79=""),"",I79-G79)</f>
        <v/>
      </c>
      <c r="K79" s="42" t="n"/>
      <c r="L79" s="42" t="n"/>
      <c r="M79" s="42" t="n"/>
      <c r="N79" s="42" t="n"/>
    </row>
    <row r="80">
      <c r="B80" s="44">
        <f>IF(C80="","","PPL-"&amp;TEXT(COUNTA($C$5:C80),"000"))</f>
        <v/>
      </c>
      <c r="C80" s="44" t="n"/>
      <c r="D80" s="44" t="n"/>
      <c r="E80" s="44" t="n"/>
      <c r="F80" s="44" t="n"/>
      <c r="G80" s="45" t="n"/>
      <c r="H80" s="44" t="n"/>
      <c r="I80" s="45" t="n"/>
      <c r="J80" s="46">
        <f>IF(OR(I80="",G80=""),"",I80-G80)</f>
        <v/>
      </c>
      <c r="K80" s="44" t="n"/>
      <c r="L80" s="44" t="n"/>
      <c r="M80" s="44" t="n"/>
      <c r="N80" s="44" t="n"/>
    </row>
    <row r="81">
      <c r="B81" s="42">
        <f>IF(C81="","","PPL-"&amp;TEXT(COUNTA($C$5:C81),"000"))</f>
        <v/>
      </c>
      <c r="C81" s="42" t="n"/>
      <c r="D81" s="42" t="n"/>
      <c r="E81" s="42" t="n"/>
      <c r="F81" s="42" t="n"/>
      <c r="G81" s="43" t="n"/>
      <c r="H81" s="42" t="n"/>
      <c r="I81" s="43" t="n"/>
      <c r="J81" s="47">
        <f>IF(OR(I81="",G81=""),"",I81-G81)</f>
        <v/>
      </c>
      <c r="K81" s="42" t="n"/>
      <c r="L81" s="42" t="n"/>
      <c r="M81" s="42" t="n"/>
      <c r="N81" s="42" t="n"/>
    </row>
    <row r="82">
      <c r="B82" s="44">
        <f>IF(C82="","","PPL-"&amp;TEXT(COUNTA($C$5:C82),"000"))</f>
        <v/>
      </c>
      <c r="C82" s="44" t="n"/>
      <c r="D82" s="44" t="n"/>
      <c r="E82" s="44" t="n"/>
      <c r="F82" s="44" t="n"/>
      <c r="G82" s="45" t="n"/>
      <c r="H82" s="44" t="n"/>
      <c r="I82" s="45" t="n"/>
      <c r="J82" s="46">
        <f>IF(OR(I82="",G82=""),"",I82-G82)</f>
        <v/>
      </c>
      <c r="K82" s="44" t="n"/>
      <c r="L82" s="44" t="n"/>
      <c r="M82" s="44" t="n"/>
      <c r="N82" s="44" t="n"/>
    </row>
    <row r="83">
      <c r="B83" s="42">
        <f>IF(C83="","","PPL-"&amp;TEXT(COUNTA($C$5:C83),"000"))</f>
        <v/>
      </c>
      <c r="C83" s="42" t="n"/>
      <c r="D83" s="42" t="n"/>
      <c r="E83" s="42" t="n"/>
      <c r="F83" s="42" t="n"/>
      <c r="G83" s="43" t="n"/>
      <c r="H83" s="42" t="n"/>
      <c r="I83" s="43" t="n"/>
      <c r="J83" s="47">
        <f>IF(OR(I83="",G83=""),"",I83-G83)</f>
        <v/>
      </c>
      <c r="K83" s="42" t="n"/>
      <c r="L83" s="42" t="n"/>
      <c r="M83" s="42" t="n"/>
      <c r="N83" s="42" t="n"/>
    </row>
    <row r="84">
      <c r="B84" s="44">
        <f>IF(C84="","","PPL-"&amp;TEXT(COUNTA($C$5:C84),"000"))</f>
        <v/>
      </c>
      <c r="C84" s="44" t="n"/>
      <c r="D84" s="44" t="n"/>
      <c r="E84" s="44" t="n"/>
      <c r="F84" s="44" t="n"/>
      <c r="G84" s="45" t="n"/>
      <c r="H84" s="44" t="n"/>
      <c r="I84" s="45" t="n"/>
      <c r="J84" s="46">
        <f>IF(OR(I84="",G84=""),"",I84-G84)</f>
        <v/>
      </c>
      <c r="K84" s="44" t="n"/>
      <c r="L84" s="44" t="n"/>
      <c r="M84" s="44" t="n"/>
      <c r="N84" s="44" t="n"/>
    </row>
    <row r="85">
      <c r="B85" s="42">
        <f>IF(C85="","","PPL-"&amp;TEXT(COUNTA($C$5:C85),"000"))</f>
        <v/>
      </c>
      <c r="C85" s="42" t="n"/>
      <c r="D85" s="42" t="n"/>
      <c r="E85" s="42" t="n"/>
      <c r="F85" s="42" t="n"/>
      <c r="G85" s="43" t="n"/>
      <c r="H85" s="42" t="n"/>
      <c r="I85" s="43" t="n"/>
      <c r="J85" s="47">
        <f>IF(OR(I85="",G85=""),"",I85-G85)</f>
        <v/>
      </c>
      <c r="K85" s="42" t="n"/>
      <c r="L85" s="42" t="n"/>
      <c r="M85" s="42" t="n"/>
      <c r="N85" s="42" t="n"/>
    </row>
    <row r="86">
      <c r="B86" s="44">
        <f>IF(C86="","","PPL-"&amp;TEXT(COUNTA($C$5:C86),"000"))</f>
        <v/>
      </c>
      <c r="C86" s="44" t="n"/>
      <c r="D86" s="44" t="n"/>
      <c r="E86" s="44" t="n"/>
      <c r="F86" s="44" t="n"/>
      <c r="G86" s="45" t="n"/>
      <c r="H86" s="44" t="n"/>
      <c r="I86" s="45" t="n"/>
      <c r="J86" s="46">
        <f>IF(OR(I86="",G86=""),"",I86-G86)</f>
        <v/>
      </c>
      <c r="K86" s="44" t="n"/>
      <c r="L86" s="44" t="n"/>
      <c r="M86" s="44" t="n"/>
      <c r="N86" s="44" t="n"/>
    </row>
    <row r="87">
      <c r="B87" s="42">
        <f>IF(C87="","","PPL-"&amp;TEXT(COUNTA($C$5:C87),"000"))</f>
        <v/>
      </c>
      <c r="C87" s="42" t="n"/>
      <c r="D87" s="42" t="n"/>
      <c r="E87" s="42" t="n"/>
      <c r="F87" s="42" t="n"/>
      <c r="G87" s="43" t="n"/>
      <c r="H87" s="42" t="n"/>
      <c r="I87" s="43" t="n"/>
      <c r="J87" s="47">
        <f>IF(OR(I87="",G87=""),"",I87-G87)</f>
        <v/>
      </c>
      <c r="K87" s="42" t="n"/>
      <c r="L87" s="42" t="n"/>
      <c r="M87" s="42" t="n"/>
      <c r="N87" s="42" t="n"/>
    </row>
    <row r="88">
      <c r="B88" s="44">
        <f>IF(C88="","","PPL-"&amp;TEXT(COUNTA($C$5:C88),"000"))</f>
        <v/>
      </c>
      <c r="C88" s="44" t="n"/>
      <c r="D88" s="44" t="n"/>
      <c r="E88" s="44" t="n"/>
      <c r="F88" s="44" t="n"/>
      <c r="G88" s="45" t="n"/>
      <c r="H88" s="44" t="n"/>
      <c r="I88" s="45" t="n"/>
      <c r="J88" s="46">
        <f>IF(OR(I88="",G88=""),"",I88-G88)</f>
        <v/>
      </c>
      <c r="K88" s="44" t="n"/>
      <c r="L88" s="44" t="n"/>
      <c r="M88" s="44" t="n"/>
      <c r="N88" s="44" t="n"/>
    </row>
    <row r="90">
      <c r="B90" s="48" t="inlineStr">
        <is>
          <t>TOTAL</t>
        </is>
      </c>
    </row>
    <row r="92">
      <c r="B92" s="49" t="inlineStr">
        <is>
          <t>INDICATEURS (mis a jour automatiquement)</t>
        </is>
      </c>
    </row>
    <row r="93">
      <c r="B93" s="50" t="inlineStr">
        <is>
          <t>Total en pipeline</t>
        </is>
      </c>
      <c r="E93" s="50" t="inlineStr">
        <is>
          <t>Acceptes</t>
        </is>
      </c>
      <c r="H93" s="50" t="inlineStr">
        <is>
          <t>Refuses</t>
        </is>
      </c>
      <c r="K93" s="50" t="inlineStr">
        <is>
          <t>En cours</t>
        </is>
      </c>
    </row>
    <row r="94">
      <c r="B94" s="51">
        <f>COUNTIF(C5:C88,"&lt;&gt;")</f>
        <v/>
      </c>
      <c r="E94" s="51">
        <f>COUNTIF(H5:H88,"Accepte")</f>
        <v/>
      </c>
      <c r="H94" s="51">
        <f>COUNTIF(H5:H88,"Refuse")</f>
        <v/>
      </c>
      <c r="K94" s="51">
        <f>COUNTIF(H5:H88,"&lt;&gt;")-COUNTIF(H5:H88,"Accepte")-COUNTIF(H5:H88,"Refuse")-COUNTIF(H5:H88,"Retraite")</f>
        <v/>
      </c>
    </row>
    <row r="96">
      <c r="B96" s="50" t="inlineStr">
        <is>
          <t>Haute priorite</t>
        </is>
      </c>
      <c r="E96" s="50" t="inlineStr">
        <is>
          <t>Delai moyen (j)</t>
        </is>
      </c>
    </row>
    <row r="97">
      <c r="B97" s="51">
        <f>COUNTIF(M5:M88,"Haute")</f>
        <v/>
      </c>
      <c r="E97" s="51">
        <f>IFERROR(AVERAGE(J5:J88),0)</f>
        <v/>
      </c>
    </row>
  </sheetData>
  <mergeCells count="3">
    <mergeCell ref="B92:N92"/>
    <mergeCell ref="B3:N3"/>
    <mergeCell ref="B2:N2"/>
  </mergeCells>
  <conditionalFormatting sqref="H5:H88">
    <cfRule type="cellIs" priority="1" operator="equal" dxfId="4">
      <formula>"Accepte"</formula>
    </cfRule>
    <cfRule type="cellIs" priority="2" operator="equal" dxfId="5">
      <formula>"Offre envoyee"</formula>
    </cfRule>
    <cfRule type="cellIs" priority="3" operator="equal" dxfId="6">
      <formula>"Entretien HR"</formula>
    </cfRule>
    <cfRule type="cellIs" priority="4" operator="equal" dxfId="6">
      <formula>"Test technique"</formula>
    </cfRule>
    <cfRule type="cellIs" priority="5" operator="equal" dxfId="7">
      <formula>"Entretien final"</formula>
    </cfRule>
    <cfRule type="cellIs" priority="6" operator="equal" dxfId="8">
      <formula>"Refuse"</formula>
    </cfRule>
    <cfRule type="cellIs" priority="7" operator="equal" dxfId="8">
      <formula>"Retraite"</formula>
    </cfRule>
  </conditionalFormatting>
  <conditionalFormatting sqref="M5:M88">
    <cfRule type="cellIs" priority="8" operator="equal" dxfId="8">
      <formula>"Haute"</formula>
    </cfRule>
    <cfRule type="cellIs" priority="9" operator="equal" dxfId="6">
      <formula>"Moyenne"</formula>
    </cfRule>
    <cfRule type="cellIs" priority="10" operator="equal" dxfId="4">
      <formula>"Basse"</formula>
    </cfRule>
  </conditionalFormatting>
  <conditionalFormatting sqref="J5:J88">
    <cfRule type="dataBar" priority="11">
      <dataBar>
        <cfvo type="num" val="0"/>
        <cfvo type="num" val="60"/>
        <color rgb="004472C4"/>
      </dataBar>
    </cfRule>
  </conditionalFormatting>
  <dataValidations count="4">
    <dataValidation sqref="H5:H88" showDropDown="0" showInputMessage="0" showErrorMessage="0" allowBlank="1" promptTitle="Stade" prompt="Choisir le stade" type="list">
      <formula1>'_Lists'!$AL$2:$AL$12</formula1>
    </dataValidation>
    <dataValidation sqref="M5:M88" showDropDown="0" showInputMessage="0" showErrorMessage="0" allowBlank="1" promptTitle="Priorité" prompt="Choisir la priorité" type="list">
      <formula1>'_Lists'!$AM$2:$AM$5</formula1>
    </dataValidation>
    <dataValidation sqref="E5:E88" showDropDown="0" showInputMessage="0" showErrorMessage="0" allowBlank="1" type="list">
      <formula1>'_Lists'!$U$2:$U$20</formula1>
    </dataValidation>
    <dataValidation sqref="F5:F88" showDropDown="0" showInputMessage="0" showErrorMessage="0" allowBlank="1" type="list">
      <formula1>'_Lists'!$G$2:$G$12</formula1>
    </dataValidation>
  </dataValidation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B2:M9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20" customWidth="1" min="3" max="3"/>
    <col width="18" customWidth="1" min="4" max="4"/>
    <col width="18" customWidth="1" min="5" max="5"/>
    <col width="14" customWidth="1" min="6" max="6"/>
    <col width="12" customWidth="1" min="7" max="7"/>
    <col width="14" customWidth="1" min="8" max="8"/>
    <col width="14" customWidth="1" min="9" max="9"/>
    <col width="18" customWidth="1" min="10" max="10"/>
    <col width="16" customWidth="1" min="11" max="11"/>
    <col width="14" customWidth="1" min="12" max="12"/>
    <col width="28" customWidth="1" min="13" max="13"/>
  </cols>
  <sheetData>
    <row r="1" ht="15" customHeight="1"/>
    <row r="2" ht="32" customHeight="1">
      <c r="B2" s="3" t="inlineStr">
        <is>
          <t>SUIVI POST-EMBAUCHE</t>
        </is>
      </c>
    </row>
    <row r="3" ht="8" customHeight="1">
      <c r="B3" s="4" t="inlineStr">
        <is>
          <t>Suivi apres embauche pour evaluer l'integration et prevenir les departs</t>
        </is>
      </c>
    </row>
    <row r="4" ht="28" customHeight="1">
      <c r="B4" s="5" t="inlineStr">
        <is>
          <t>N°</t>
        </is>
      </c>
      <c r="C4" s="5" t="inlineStr">
        <is>
          <t>Employe</t>
        </is>
      </c>
      <c r="D4" s="5" t="inlineStr">
        <is>
          <t>Poste</t>
        </is>
      </c>
      <c r="E4" s="5" t="inlineStr">
        <is>
          <t>Departement</t>
        </is>
      </c>
      <c r="F4" s="5" t="inlineStr">
        <is>
          <t>Date Embauche</t>
        </is>
      </c>
      <c r="G4" s="5" t="inlineStr">
        <is>
          <t>Anciennete (mois)</t>
        </is>
      </c>
      <c r="H4" s="5" t="inlineStr">
        <is>
          <t>Eval 1 mois (/20)</t>
        </is>
      </c>
      <c r="I4" s="5" t="inlineStr">
        <is>
          <t>Eval 3 mois (/20)</t>
        </is>
      </c>
      <c r="J4" s="5" t="inlineStr">
        <is>
          <t>Satisfaction Manager</t>
        </is>
      </c>
      <c r="K4" s="5" t="inlineStr">
        <is>
          <t>Integration Equipe</t>
        </is>
      </c>
      <c r="L4" s="5" t="inlineStr">
        <is>
          <t>Risque Depart</t>
        </is>
      </c>
      <c r="M4" t="inlineStr">
        <is>
          <t>Commentaires</t>
        </is>
      </c>
    </row>
    <row r="5" ht="22" customHeight="1">
      <c r="B5" s="6" t="inlineStr">
        <is>
          <t>SPE-001</t>
        </is>
      </c>
      <c r="C5" s="6" t="inlineStr">
        <is>
          <t>Nkoulou Amina</t>
        </is>
      </c>
      <c r="D5" s="6" t="inlineStr">
        <is>
          <t>Chef de projet digital</t>
        </is>
      </c>
      <c r="E5" s="6" t="inlineStr">
        <is>
          <t>Marketing &amp; Communication</t>
        </is>
      </c>
      <c r="F5" s="35" t="n">
        <v>45731</v>
      </c>
      <c r="G5" s="8" t="n"/>
      <c r="H5" s="8" t="n">
        <v>16</v>
      </c>
      <c r="I5" s="8" t="n"/>
      <c r="J5" s="6" t="inlineStr">
        <is>
          <t>Satisfait</t>
        </is>
      </c>
      <c r="K5" s="6" t="inlineStr">
        <is>
          <t>Tres satisfait</t>
        </is>
      </c>
      <c r="L5" s="6" t="inlineStr">
        <is>
          <t>Faible</t>
        </is>
      </c>
      <c r="M5" t="inlineStr">
        <is>
          <t>Bonne integration, equipe receptive</t>
        </is>
      </c>
    </row>
    <row r="6" ht="22" customHeight="1">
      <c r="B6" s="10" t="inlineStr">
        <is>
          <t>SPE-002</t>
        </is>
      </c>
      <c r="C6" s="10" t="inlineStr">
        <is>
          <t>Konate Aissatou</t>
        </is>
      </c>
      <c r="D6" s="10" t="inlineStr">
        <is>
          <t>Assistante RH</t>
        </is>
      </c>
      <c r="E6" s="10" t="inlineStr">
        <is>
          <t>Ressources Humaines</t>
        </is>
      </c>
      <c r="F6" s="36" t="n">
        <v>45717</v>
      </c>
      <c r="G6" s="12" t="n"/>
      <c r="H6" s="12" t="n">
        <v>15</v>
      </c>
      <c r="I6" s="12" t="n">
        <v>17</v>
      </c>
      <c r="J6" s="10" t="inlineStr">
        <is>
          <t>Satisfait</t>
        </is>
      </c>
      <c r="K6" s="10" t="inlineStr">
        <is>
          <t>Satisfait</t>
        </is>
      </c>
      <c r="L6" s="10" t="inlineStr">
        <is>
          <t>Faible</t>
        </is>
      </c>
      <c r="M6" t="inlineStr">
        <is>
          <t>Integre parfaitement l'equipe RH</t>
        </is>
      </c>
    </row>
    <row r="7" ht="22" customHeight="1">
      <c r="B7" s="25">
        <f>IF(C7="","","SPE-"&amp;TEXT(COUNTA($C$5:C7),"000"))</f>
        <v/>
      </c>
      <c r="C7" s="6" t="n"/>
      <c r="D7" s="6" t="n"/>
      <c r="E7" s="6" t="n"/>
      <c r="F7" s="35" t="n"/>
      <c r="G7" s="8" t="n"/>
      <c r="H7" s="8" t="n"/>
      <c r="I7" s="8" t="n"/>
      <c r="J7" s="6" t="n"/>
      <c r="K7" s="6" t="n"/>
      <c r="L7" s="6" t="n"/>
    </row>
    <row r="8" ht="22" customHeight="1">
      <c r="B8" s="24">
        <f>IF(C8="","","SPE-"&amp;TEXT(COUNTA($C$5:C8),"000"))</f>
        <v/>
      </c>
      <c r="C8" s="10" t="n"/>
      <c r="D8" s="10" t="n"/>
      <c r="E8" s="10" t="n"/>
      <c r="F8" s="36" t="n"/>
      <c r="G8" s="12" t="n"/>
      <c r="H8" s="12" t="n"/>
      <c r="I8" s="12" t="n"/>
      <c r="J8" s="10" t="n"/>
      <c r="K8" s="10" t="n"/>
      <c r="L8" s="10" t="n"/>
    </row>
    <row r="9" ht="22" customHeight="1">
      <c r="B9" s="25">
        <f>IF(C9="","","SPE-"&amp;TEXT(COUNTA($C$5:C9),"000"))</f>
        <v/>
      </c>
      <c r="C9" s="6" t="n"/>
      <c r="D9" s="6" t="n"/>
      <c r="E9" s="6" t="n"/>
      <c r="F9" s="35" t="n"/>
      <c r="G9" s="8" t="n"/>
      <c r="H9" s="8" t="n"/>
      <c r="I9" s="8" t="n"/>
      <c r="J9" s="6" t="n"/>
      <c r="K9" s="6" t="n"/>
      <c r="L9" s="6" t="n"/>
    </row>
    <row r="10" ht="22" customHeight="1">
      <c r="B10" s="24">
        <f>IF(C10="","","SPE-"&amp;TEXT(COUNTA($C$5:C10),"000"))</f>
        <v/>
      </c>
      <c r="C10" s="10" t="n"/>
      <c r="D10" s="10" t="n"/>
      <c r="E10" s="10" t="n"/>
      <c r="F10" s="36" t="n"/>
      <c r="G10" s="12" t="n"/>
      <c r="H10" s="12" t="n"/>
      <c r="I10" s="12" t="n"/>
      <c r="J10" s="10" t="n"/>
      <c r="K10" s="10" t="n"/>
      <c r="L10" s="10" t="n"/>
    </row>
    <row r="11" ht="22" customHeight="1">
      <c r="B11" s="25">
        <f>IF(C11="","","SPE-"&amp;TEXT(COUNTA($C$5:C11),"000"))</f>
        <v/>
      </c>
      <c r="C11" s="6" t="n"/>
      <c r="D11" s="6" t="n"/>
      <c r="E11" s="6" t="n"/>
      <c r="F11" s="35" t="n"/>
      <c r="G11" s="8" t="n"/>
      <c r="H11" s="8" t="n"/>
      <c r="I11" s="8" t="n"/>
      <c r="J11" s="6" t="n"/>
      <c r="K11" s="6" t="n"/>
      <c r="L11" s="6" t="n"/>
    </row>
    <row r="12" ht="22" customHeight="1">
      <c r="B12" s="24">
        <f>IF(C12="","","SPE-"&amp;TEXT(COUNTA($C$5:C12),"000"))</f>
        <v/>
      </c>
      <c r="C12" s="10" t="n"/>
      <c r="D12" s="10" t="n"/>
      <c r="E12" s="10" t="n"/>
      <c r="F12" s="36" t="n"/>
      <c r="G12" s="12" t="n"/>
      <c r="H12" s="12" t="n"/>
      <c r="I12" s="12" t="n"/>
      <c r="J12" s="10" t="n"/>
      <c r="K12" s="10" t="n"/>
      <c r="L12" s="10" t="n"/>
    </row>
    <row r="13" ht="22" customHeight="1">
      <c r="B13" s="25">
        <f>IF(C13="","","SPE-"&amp;TEXT(COUNTA($C$5:C13),"000"))</f>
        <v/>
      </c>
      <c r="C13" s="6" t="n"/>
      <c r="D13" s="6" t="n"/>
      <c r="E13" s="6" t="n"/>
      <c r="F13" s="35" t="n"/>
      <c r="G13" s="8" t="n"/>
      <c r="H13" s="8" t="n"/>
      <c r="I13" s="8" t="n"/>
      <c r="J13" s="6" t="n"/>
      <c r="K13" s="6" t="n"/>
      <c r="L13" s="6" t="n"/>
    </row>
    <row r="14" ht="22" customHeight="1">
      <c r="B14" s="24">
        <f>IF(C14="","","SPE-"&amp;TEXT(COUNTA($C$5:C14),"000"))</f>
        <v/>
      </c>
      <c r="C14" s="10" t="n"/>
      <c r="D14" s="10" t="n"/>
      <c r="E14" s="10" t="n"/>
      <c r="F14" s="36" t="n"/>
      <c r="G14" s="12" t="n"/>
      <c r="H14" s="12" t="n"/>
      <c r="I14" s="12" t="n"/>
      <c r="J14" s="10" t="n"/>
      <c r="K14" s="10" t="n"/>
      <c r="L14" s="10" t="n"/>
    </row>
    <row r="15" ht="22" customHeight="1">
      <c r="B15" s="25">
        <f>IF(C15="","","SPE-"&amp;TEXT(COUNTA($C$5:C15),"000"))</f>
        <v/>
      </c>
      <c r="C15" s="6" t="n"/>
      <c r="D15" s="6" t="n"/>
      <c r="E15" s="6" t="n"/>
      <c r="F15" s="35" t="n"/>
      <c r="G15" s="8" t="n"/>
      <c r="H15" s="8" t="n"/>
      <c r="I15" s="8" t="n"/>
      <c r="J15" s="6" t="n"/>
      <c r="K15" s="6" t="n"/>
      <c r="L15" s="6" t="n"/>
    </row>
    <row r="16" ht="22" customHeight="1">
      <c r="B16" s="24">
        <f>IF(C16="","","SPE-"&amp;TEXT(COUNTA($C$5:C16),"000"))</f>
        <v/>
      </c>
      <c r="C16" s="10" t="n"/>
      <c r="D16" s="10" t="n"/>
      <c r="E16" s="10" t="n"/>
      <c r="F16" s="36" t="n"/>
      <c r="G16" s="12" t="n"/>
      <c r="H16" s="12" t="n"/>
      <c r="I16" s="12" t="n"/>
      <c r="J16" s="10" t="n"/>
      <c r="K16" s="10" t="n"/>
      <c r="L16" s="10" t="n"/>
    </row>
    <row r="17" ht="22" customHeight="1">
      <c r="B17" s="25">
        <f>IF(C17="","","SPE-"&amp;TEXT(COUNTA($C$5:C17),"000"))</f>
        <v/>
      </c>
      <c r="C17" s="6" t="n"/>
      <c r="D17" s="6" t="n"/>
      <c r="E17" s="6" t="n"/>
      <c r="F17" s="35" t="n"/>
      <c r="G17" s="8" t="n"/>
      <c r="H17" s="8" t="n"/>
      <c r="I17" s="8" t="n"/>
      <c r="J17" s="6" t="n"/>
      <c r="K17" s="6" t="n"/>
      <c r="L17" s="6" t="n"/>
    </row>
    <row r="18" ht="22" customHeight="1">
      <c r="B18" s="24">
        <f>IF(C18="","","SPE-"&amp;TEXT(COUNTA($C$5:C18),"000"))</f>
        <v/>
      </c>
      <c r="C18" s="10" t="n"/>
      <c r="D18" s="10" t="n"/>
      <c r="E18" s="10" t="n"/>
      <c r="F18" s="36" t="n"/>
      <c r="G18" s="12" t="n"/>
      <c r="H18" s="12" t="n"/>
      <c r="I18" s="12" t="n"/>
      <c r="J18" s="10" t="n"/>
      <c r="K18" s="10" t="n"/>
      <c r="L18" s="10" t="n"/>
    </row>
    <row r="19" ht="22" customHeight="1">
      <c r="B19" s="25">
        <f>IF(C19="","","SPE-"&amp;TEXT(COUNTA($C$5:C19),"000"))</f>
        <v/>
      </c>
      <c r="C19" s="6" t="n"/>
      <c r="D19" s="6" t="n"/>
      <c r="E19" s="6" t="n"/>
      <c r="F19" s="35" t="n"/>
      <c r="G19" s="8" t="n"/>
      <c r="H19" s="8" t="n"/>
      <c r="I19" s="8" t="n"/>
      <c r="J19" s="6" t="n"/>
      <c r="K19" s="6" t="n"/>
      <c r="L19" s="6" t="n"/>
    </row>
    <row r="20" ht="22" customHeight="1">
      <c r="B20" s="24">
        <f>IF(C20="","","SPE-"&amp;TEXT(COUNTA($C$5:C20),"000"))</f>
        <v/>
      </c>
      <c r="C20" s="10" t="n"/>
      <c r="D20" s="10" t="n"/>
      <c r="E20" s="10" t="n"/>
      <c r="F20" s="36" t="n"/>
      <c r="G20" s="12" t="n"/>
      <c r="H20" s="12" t="n"/>
      <c r="I20" s="12" t="n"/>
      <c r="J20" s="10" t="n"/>
      <c r="K20" s="10" t="n"/>
      <c r="L20" s="10" t="n"/>
    </row>
    <row r="21" ht="22" customHeight="1">
      <c r="B21" s="25">
        <f>IF(C21="","","SPE-"&amp;TEXT(COUNTA($C$5:C21),"000"))</f>
        <v/>
      </c>
      <c r="C21" s="6" t="n"/>
      <c r="D21" s="6" t="n"/>
      <c r="E21" s="6" t="n"/>
      <c r="F21" s="35" t="n"/>
      <c r="G21" s="8" t="n"/>
      <c r="H21" s="8" t="n"/>
      <c r="I21" s="8" t="n"/>
      <c r="J21" s="6" t="n"/>
      <c r="K21" s="6" t="n"/>
      <c r="L21" s="6" t="n"/>
    </row>
    <row r="22" ht="22" customHeight="1">
      <c r="B22" s="24">
        <f>IF(C22="","","SPE-"&amp;TEXT(COUNTA($C$5:C22),"000"))</f>
        <v/>
      </c>
      <c r="C22" s="10" t="n"/>
      <c r="D22" s="10" t="n"/>
      <c r="E22" s="10" t="n"/>
      <c r="F22" s="36" t="n"/>
      <c r="G22" s="12" t="n"/>
      <c r="H22" s="12" t="n"/>
      <c r="I22" s="12" t="n"/>
      <c r="J22" s="10" t="n"/>
      <c r="K22" s="10" t="n"/>
      <c r="L22" s="10" t="n"/>
    </row>
    <row r="23" ht="22" customHeight="1">
      <c r="B23" s="25">
        <f>IF(C23="","","SPE-"&amp;TEXT(COUNTA($C$5:C23),"000"))</f>
        <v/>
      </c>
      <c r="C23" s="6" t="n"/>
      <c r="D23" s="6" t="n"/>
      <c r="E23" s="6" t="n"/>
      <c r="F23" s="35" t="n"/>
      <c r="G23" s="8" t="n"/>
      <c r="H23" s="8" t="n"/>
      <c r="I23" s="8" t="n"/>
      <c r="J23" s="6" t="n"/>
      <c r="K23" s="6" t="n"/>
      <c r="L23" s="6" t="n"/>
    </row>
    <row r="24" ht="22" customHeight="1">
      <c r="B24" s="24">
        <f>IF(C24="","","SPE-"&amp;TEXT(COUNTA($C$5:C24),"000"))</f>
        <v/>
      </c>
      <c r="C24" s="10" t="n"/>
      <c r="D24" s="10" t="n"/>
      <c r="E24" s="10" t="n"/>
      <c r="F24" s="36" t="n"/>
      <c r="G24" s="12" t="n"/>
      <c r="H24" s="12" t="n"/>
      <c r="I24" s="12" t="n"/>
      <c r="J24" s="10" t="n"/>
      <c r="K24" s="10" t="n"/>
      <c r="L24" s="10" t="n"/>
    </row>
    <row r="25" ht="22" customHeight="1">
      <c r="B25" s="25">
        <f>IF(C25="","","SPE-"&amp;TEXT(COUNTA($C$5:C25),"000"))</f>
        <v/>
      </c>
      <c r="C25" s="6" t="n"/>
      <c r="D25" s="6" t="n"/>
      <c r="E25" s="6" t="n"/>
      <c r="F25" s="35" t="n"/>
      <c r="G25" s="8" t="n"/>
      <c r="H25" s="8" t="n"/>
      <c r="I25" s="8" t="n"/>
      <c r="J25" s="6" t="n"/>
      <c r="K25" s="6" t="n"/>
      <c r="L25" s="6" t="n"/>
    </row>
    <row r="26" ht="22" customHeight="1">
      <c r="B26" s="24">
        <f>IF(C26="","","SPE-"&amp;TEXT(COUNTA($C$5:C26),"000"))</f>
        <v/>
      </c>
      <c r="C26" s="10" t="n"/>
      <c r="D26" s="10" t="n"/>
      <c r="E26" s="10" t="n"/>
      <c r="F26" s="36" t="n"/>
      <c r="G26" s="12" t="n"/>
      <c r="H26" s="12" t="n"/>
      <c r="I26" s="12" t="n"/>
      <c r="J26" s="10" t="n"/>
      <c r="K26" s="10" t="n"/>
      <c r="L26" s="10" t="n"/>
    </row>
    <row r="27" ht="22" customHeight="1">
      <c r="B27" s="25">
        <f>IF(C27="","","SPE-"&amp;TEXT(COUNTA($C$5:C27),"000"))</f>
        <v/>
      </c>
      <c r="C27" s="6" t="n"/>
      <c r="D27" s="6" t="n"/>
      <c r="E27" s="6" t="n"/>
      <c r="F27" s="35" t="n"/>
      <c r="G27" s="8" t="n"/>
      <c r="H27" s="8" t="n"/>
      <c r="I27" s="8" t="n"/>
      <c r="J27" s="6" t="n"/>
      <c r="K27" s="6" t="n"/>
      <c r="L27" s="6" t="n"/>
    </row>
    <row r="28" ht="22" customHeight="1">
      <c r="B28" s="24">
        <f>IF(C28="","","SPE-"&amp;TEXT(COUNTA($C$5:C28),"000"))</f>
        <v/>
      </c>
      <c r="C28" s="10" t="n"/>
      <c r="D28" s="10" t="n"/>
      <c r="E28" s="10" t="n"/>
      <c r="F28" s="36" t="n"/>
      <c r="G28" s="12" t="n"/>
      <c r="H28" s="12" t="n"/>
      <c r="I28" s="12" t="n"/>
      <c r="J28" s="10" t="n"/>
      <c r="K28" s="10" t="n"/>
      <c r="L28" s="10" t="n"/>
    </row>
    <row r="29" ht="22" customHeight="1">
      <c r="B29" s="25">
        <f>IF(C29="","","SPE-"&amp;TEXT(COUNTA($C$5:C29),"000"))</f>
        <v/>
      </c>
      <c r="C29" s="6" t="n"/>
      <c r="D29" s="6" t="n"/>
      <c r="E29" s="6" t="n"/>
      <c r="F29" s="35" t="n"/>
      <c r="G29" s="8" t="n"/>
      <c r="H29" s="8" t="n"/>
      <c r="I29" s="8" t="n"/>
      <c r="J29" s="6" t="n"/>
      <c r="K29" s="6" t="n"/>
      <c r="L29" s="6" t="n"/>
    </row>
    <row r="30" ht="22" customHeight="1">
      <c r="B30" s="24">
        <f>IF(C30="","","SPE-"&amp;TEXT(COUNTA($C$5:C30),"000"))</f>
        <v/>
      </c>
      <c r="C30" s="10" t="n"/>
      <c r="D30" s="10" t="n"/>
      <c r="E30" s="10" t="n"/>
      <c r="F30" s="36" t="n"/>
      <c r="G30" s="12" t="n"/>
      <c r="H30" s="12" t="n"/>
      <c r="I30" s="12" t="n"/>
      <c r="J30" s="10" t="n"/>
      <c r="K30" s="10" t="n"/>
      <c r="L30" s="10" t="n"/>
    </row>
    <row r="31" ht="22" customHeight="1">
      <c r="B31" s="25">
        <f>IF(C31="","","SPE-"&amp;TEXT(COUNTA($C$5:C31),"000"))</f>
        <v/>
      </c>
      <c r="C31" s="6" t="n"/>
      <c r="D31" s="6" t="n"/>
      <c r="E31" s="6" t="n"/>
      <c r="F31" s="35" t="n"/>
      <c r="G31" s="8" t="n"/>
      <c r="H31" s="8" t="n"/>
      <c r="I31" s="8" t="n"/>
      <c r="J31" s="6" t="n"/>
      <c r="K31" s="6" t="n"/>
      <c r="L31" s="6" t="n"/>
    </row>
    <row r="32" ht="22" customHeight="1">
      <c r="B32" s="24">
        <f>IF(C32="","","SPE-"&amp;TEXT(COUNTA($C$5:C32),"000"))</f>
        <v/>
      </c>
      <c r="C32" s="10" t="n"/>
      <c r="D32" s="10" t="n"/>
      <c r="E32" s="10" t="n"/>
      <c r="F32" s="36" t="n"/>
      <c r="G32" s="12" t="n"/>
      <c r="H32" s="12" t="n"/>
      <c r="I32" s="12" t="n"/>
      <c r="J32" s="10" t="n"/>
      <c r="K32" s="10" t="n"/>
      <c r="L32" s="10" t="n"/>
    </row>
    <row r="33" ht="22" customHeight="1">
      <c r="B33" s="25">
        <f>IF(C33="","","SPE-"&amp;TEXT(COUNTA($C$5:C33),"000"))</f>
        <v/>
      </c>
      <c r="C33" s="6" t="n"/>
      <c r="D33" s="6" t="n"/>
      <c r="E33" s="6" t="n"/>
      <c r="F33" s="35" t="n"/>
      <c r="G33" s="8" t="n"/>
      <c r="H33" s="8" t="n"/>
      <c r="I33" s="8" t="n"/>
      <c r="J33" s="6" t="n"/>
      <c r="K33" s="6" t="n"/>
      <c r="L33" s="6" t="n"/>
    </row>
    <row r="34" ht="22" customHeight="1">
      <c r="B34" s="24">
        <f>IF(C34="","","SPE-"&amp;TEXT(COUNTA($C$5:C34),"000"))</f>
        <v/>
      </c>
      <c r="C34" s="10" t="n"/>
      <c r="D34" s="10" t="n"/>
      <c r="E34" s="10" t="n"/>
      <c r="F34" s="36" t="n"/>
      <c r="G34" s="12" t="n"/>
      <c r="H34" s="12" t="n"/>
      <c r="I34" s="12" t="n"/>
      <c r="J34" s="10" t="n"/>
      <c r="K34" s="10" t="n"/>
      <c r="L34" s="10" t="n"/>
    </row>
    <row r="35" ht="22" customHeight="1">
      <c r="B35" s="25">
        <f>IF(C35="","","SPE-"&amp;TEXT(COUNTA($C$5:C35),"000"))</f>
        <v/>
      </c>
      <c r="C35" s="6" t="n"/>
      <c r="D35" s="6" t="n"/>
      <c r="E35" s="6" t="n"/>
      <c r="F35" s="35" t="n"/>
      <c r="G35" s="8" t="n"/>
      <c r="H35" s="8" t="n"/>
      <c r="I35" s="8" t="n"/>
      <c r="J35" s="6" t="n"/>
      <c r="K35" s="6" t="n"/>
      <c r="L35" s="6" t="n"/>
    </row>
    <row r="36" ht="22" customHeight="1">
      <c r="B36" s="24">
        <f>IF(C36="","","SPE-"&amp;TEXT(COUNTA($C$5:C36),"000"))</f>
        <v/>
      </c>
      <c r="C36" s="10" t="n"/>
      <c r="D36" s="10" t="n"/>
      <c r="E36" s="10" t="n"/>
      <c r="F36" s="36" t="n"/>
      <c r="G36" s="12" t="n"/>
      <c r="H36" s="12" t="n"/>
      <c r="I36" s="12" t="n"/>
      <c r="J36" s="10" t="n"/>
      <c r="K36" s="10" t="n"/>
      <c r="L36" s="10" t="n"/>
    </row>
    <row r="37" ht="22" customHeight="1">
      <c r="B37" s="25">
        <f>IF(C37="","","SPE-"&amp;TEXT(COUNTA($C$5:C37),"000"))</f>
        <v/>
      </c>
      <c r="C37" s="6" t="n"/>
      <c r="D37" s="6" t="n"/>
      <c r="E37" s="6" t="n"/>
      <c r="F37" s="35" t="n"/>
      <c r="G37" s="8" t="n"/>
      <c r="H37" s="8" t="n"/>
      <c r="I37" s="8" t="n"/>
      <c r="J37" s="6" t="n"/>
      <c r="K37" s="6" t="n"/>
      <c r="L37" s="6" t="n"/>
    </row>
    <row r="38" ht="22" customHeight="1">
      <c r="B38" s="24">
        <f>IF(C38="","","SPE-"&amp;TEXT(COUNTA($C$5:C38),"000"))</f>
        <v/>
      </c>
      <c r="C38" s="10" t="n"/>
      <c r="D38" s="10" t="n"/>
      <c r="E38" s="10" t="n"/>
      <c r="F38" s="36" t="n"/>
      <c r="G38" s="12" t="n"/>
      <c r="H38" s="12" t="n"/>
      <c r="I38" s="12" t="n"/>
      <c r="J38" s="10" t="n"/>
      <c r="K38" s="10" t="n"/>
      <c r="L38" s="10" t="n"/>
    </row>
    <row r="39" ht="22" customHeight="1">
      <c r="B39" s="25">
        <f>IF(C39="","","SPE-"&amp;TEXT(COUNTA($C$5:C39),"000"))</f>
        <v/>
      </c>
      <c r="C39" s="6" t="n"/>
      <c r="D39" s="6" t="n"/>
      <c r="E39" s="6" t="n"/>
      <c r="F39" s="35" t="n"/>
      <c r="G39" s="8" t="n"/>
      <c r="H39" s="8" t="n"/>
      <c r="I39" s="8" t="n"/>
      <c r="J39" s="6" t="n"/>
      <c r="K39" s="6" t="n"/>
      <c r="L39" s="6" t="n"/>
    </row>
    <row r="40" ht="22" customHeight="1">
      <c r="B40" s="24">
        <f>IF(C40="","","SPE-"&amp;TEXT(COUNTA($C$5:C40),"000"))</f>
        <v/>
      </c>
      <c r="C40" s="10" t="n"/>
      <c r="D40" s="10" t="n"/>
      <c r="E40" s="10" t="n"/>
      <c r="F40" s="36" t="n"/>
      <c r="G40" s="12" t="n"/>
      <c r="H40" s="12" t="n"/>
      <c r="I40" s="12" t="n"/>
      <c r="J40" s="10" t="n"/>
      <c r="K40" s="10" t="n"/>
      <c r="L40" s="10" t="n"/>
    </row>
    <row r="41" ht="22" customHeight="1">
      <c r="B41" s="25">
        <f>IF(C41="","","SPE-"&amp;TEXT(COUNTA($C$5:C41),"000"))</f>
        <v/>
      </c>
      <c r="C41" s="6" t="n"/>
      <c r="D41" s="6" t="n"/>
      <c r="E41" s="6" t="n"/>
      <c r="F41" s="35" t="n"/>
      <c r="G41" s="8" t="n"/>
      <c r="H41" s="8" t="n"/>
      <c r="I41" s="8" t="n"/>
      <c r="J41" s="6" t="n"/>
      <c r="K41" s="6" t="n"/>
      <c r="L41" s="6" t="n"/>
    </row>
    <row r="42" ht="22" customHeight="1">
      <c r="B42" s="24">
        <f>IF(C42="","","SPE-"&amp;TEXT(COUNTA($C$5:C42),"000"))</f>
        <v/>
      </c>
      <c r="C42" s="10" t="n"/>
      <c r="D42" s="10" t="n"/>
      <c r="E42" s="10" t="n"/>
      <c r="F42" s="36" t="n"/>
      <c r="G42" s="12" t="n"/>
      <c r="H42" s="12" t="n"/>
      <c r="I42" s="12" t="n"/>
      <c r="J42" s="10" t="n"/>
      <c r="K42" s="10" t="n"/>
      <c r="L42" s="10" t="n"/>
    </row>
    <row r="43" ht="22" customHeight="1">
      <c r="B43" s="25">
        <f>IF(C43="","","SPE-"&amp;TEXT(COUNTA($C$5:C43),"000"))</f>
        <v/>
      </c>
      <c r="C43" s="6" t="n"/>
      <c r="D43" s="6" t="n"/>
      <c r="E43" s="6" t="n"/>
      <c r="F43" s="35" t="n"/>
      <c r="G43" s="8" t="n"/>
      <c r="H43" s="8" t="n"/>
      <c r="I43" s="8" t="n"/>
      <c r="J43" s="6" t="n"/>
      <c r="K43" s="6" t="n"/>
      <c r="L43" s="6" t="n"/>
    </row>
    <row r="44" ht="22" customHeight="1">
      <c r="B44" s="24">
        <f>IF(C44="","","SPE-"&amp;TEXT(COUNTA($C$5:C44),"000"))</f>
        <v/>
      </c>
      <c r="C44" s="10" t="n"/>
      <c r="D44" s="10" t="n"/>
      <c r="E44" s="10" t="n"/>
      <c r="F44" s="36" t="n"/>
      <c r="G44" s="12" t="n"/>
      <c r="H44" s="12" t="n"/>
      <c r="I44" s="12" t="n"/>
      <c r="J44" s="10" t="n"/>
      <c r="K44" s="10" t="n"/>
      <c r="L44" s="10" t="n"/>
    </row>
    <row r="45" ht="22" customHeight="1">
      <c r="B45" s="25">
        <f>IF(C45="","","SPE-"&amp;TEXT(COUNTA($C$5:C45),"000"))</f>
        <v/>
      </c>
      <c r="C45" s="6" t="n"/>
      <c r="D45" s="6" t="n"/>
      <c r="E45" s="6" t="n"/>
      <c r="F45" s="35" t="n"/>
      <c r="G45" s="8" t="n"/>
      <c r="H45" s="8" t="n"/>
      <c r="I45" s="8" t="n"/>
      <c r="J45" s="6" t="n"/>
      <c r="K45" s="6" t="n"/>
      <c r="L45" s="6" t="n"/>
    </row>
    <row r="46" ht="22" customHeight="1">
      <c r="B46" s="24">
        <f>IF(C46="","","SPE-"&amp;TEXT(COUNTA($C$5:C46),"000"))</f>
        <v/>
      </c>
      <c r="C46" s="10" t="n"/>
      <c r="D46" s="10" t="n"/>
      <c r="E46" s="10" t="n"/>
      <c r="F46" s="36" t="n"/>
      <c r="G46" s="12" t="n"/>
      <c r="H46" s="12" t="n"/>
      <c r="I46" s="12" t="n"/>
      <c r="J46" s="10" t="n"/>
      <c r="K46" s="10" t="n"/>
      <c r="L46" s="10" t="n"/>
    </row>
    <row r="47" ht="22" customHeight="1">
      <c r="B47" s="25">
        <f>IF(C47="","","SPE-"&amp;TEXT(COUNTA($C$5:C47),"000"))</f>
        <v/>
      </c>
      <c r="C47" s="6" t="n"/>
      <c r="D47" s="6" t="n"/>
      <c r="E47" s="6" t="n"/>
      <c r="F47" s="35" t="n"/>
      <c r="G47" s="8" t="n"/>
      <c r="H47" s="8" t="n"/>
      <c r="I47" s="8" t="n"/>
      <c r="J47" s="6" t="n"/>
      <c r="K47" s="6" t="n"/>
      <c r="L47" s="6" t="n"/>
    </row>
    <row r="48" ht="22" customHeight="1">
      <c r="B48" s="24">
        <f>IF(C48="","","SPE-"&amp;TEXT(COUNTA($C$5:C48),"000"))</f>
        <v/>
      </c>
      <c r="C48" s="10" t="n"/>
      <c r="D48" s="10" t="n"/>
      <c r="E48" s="10" t="n"/>
      <c r="F48" s="36" t="n"/>
      <c r="G48" s="12" t="n"/>
      <c r="H48" s="12" t="n"/>
      <c r="I48" s="12" t="n"/>
      <c r="J48" s="10" t="n"/>
      <c r="K48" s="10" t="n"/>
      <c r="L48" s="10" t="n"/>
    </row>
    <row r="49" ht="22" customHeight="1">
      <c r="B49" s="25">
        <f>IF(C49="","","SPE-"&amp;TEXT(COUNTA($C$5:C49),"000"))</f>
        <v/>
      </c>
      <c r="C49" s="6" t="n"/>
      <c r="D49" s="6" t="n"/>
      <c r="E49" s="6" t="n"/>
      <c r="F49" s="35" t="n"/>
      <c r="G49" s="8" t="n"/>
      <c r="H49" s="8" t="n"/>
      <c r="I49" s="8" t="n"/>
      <c r="J49" s="6" t="n"/>
      <c r="K49" s="6" t="n"/>
      <c r="L49" s="6" t="n"/>
    </row>
    <row r="50" ht="22" customHeight="1">
      <c r="B50" s="24">
        <f>IF(C50="","","SPE-"&amp;TEXT(COUNTA($C$5:C50),"000"))</f>
        <v/>
      </c>
      <c r="C50" s="10" t="n"/>
      <c r="D50" s="10" t="n"/>
      <c r="E50" s="10" t="n"/>
      <c r="F50" s="36" t="n"/>
      <c r="G50" s="12" t="n"/>
      <c r="H50" s="12" t="n"/>
      <c r="I50" s="12" t="n"/>
      <c r="J50" s="10" t="n"/>
      <c r="K50" s="10" t="n"/>
      <c r="L50" s="10" t="n"/>
    </row>
    <row r="51" ht="22" customHeight="1">
      <c r="B51" s="25">
        <f>IF(C51="","","SPE-"&amp;TEXT(COUNTA($C$5:C51),"000"))</f>
        <v/>
      </c>
      <c r="C51" s="6" t="n"/>
      <c r="D51" s="6" t="n"/>
      <c r="E51" s="6" t="n"/>
      <c r="F51" s="35" t="n"/>
      <c r="G51" s="8" t="n"/>
      <c r="H51" s="8" t="n"/>
      <c r="I51" s="8" t="n"/>
      <c r="J51" s="6" t="n"/>
      <c r="K51" s="6" t="n"/>
      <c r="L51" s="6" t="n"/>
    </row>
    <row r="52" ht="22" customHeight="1">
      <c r="B52" s="24">
        <f>IF(C52="","","SPE-"&amp;TEXT(COUNTA($C$5:C52),"000"))</f>
        <v/>
      </c>
      <c r="C52" s="10" t="n"/>
      <c r="D52" s="10" t="n"/>
      <c r="E52" s="10" t="n"/>
      <c r="F52" s="36" t="n"/>
      <c r="G52" s="12" t="n"/>
      <c r="H52" s="12" t="n"/>
      <c r="I52" s="12" t="n"/>
      <c r="J52" s="10" t="n"/>
      <c r="K52" s="10" t="n"/>
      <c r="L52" s="10" t="n"/>
    </row>
    <row r="53" ht="22" customHeight="1">
      <c r="B53" s="25">
        <f>IF(C53="","","SPE-"&amp;TEXT(COUNTA($C$5:C53),"000"))</f>
        <v/>
      </c>
      <c r="C53" s="6" t="n"/>
      <c r="D53" s="6" t="n"/>
      <c r="E53" s="6" t="n"/>
      <c r="F53" s="35" t="n"/>
      <c r="G53" s="8" t="n"/>
      <c r="H53" s="8" t="n"/>
      <c r="I53" s="8" t="n"/>
      <c r="J53" s="6" t="n"/>
      <c r="K53" s="6" t="n"/>
      <c r="L53" s="6" t="n"/>
    </row>
    <row r="54" ht="22" customHeight="1">
      <c r="B54" s="24">
        <f>IF(C54="","","SPE-"&amp;TEXT(COUNTA($C$5:C54),"000"))</f>
        <v/>
      </c>
      <c r="C54" s="10" t="n"/>
      <c r="D54" s="10" t="n"/>
      <c r="E54" s="10" t="n"/>
      <c r="F54" s="36" t="n"/>
      <c r="G54" s="12" t="n"/>
      <c r="H54" s="12" t="n"/>
      <c r="I54" s="12" t="n"/>
      <c r="J54" s="10" t="n"/>
      <c r="K54" s="10" t="n"/>
      <c r="L54" s="10" t="n"/>
    </row>
    <row r="55" ht="22" customHeight="1">
      <c r="B55" s="25">
        <f>IF(C55="","","SPE-"&amp;TEXT(COUNTA($C$5:C55),"000"))</f>
        <v/>
      </c>
      <c r="C55" s="6" t="n"/>
      <c r="D55" s="6" t="n"/>
      <c r="E55" s="6" t="n"/>
      <c r="F55" s="35" t="n"/>
      <c r="G55" s="8" t="n"/>
      <c r="H55" s="8" t="n"/>
      <c r="I55" s="8" t="n"/>
      <c r="J55" s="6" t="n"/>
      <c r="K55" s="6" t="n"/>
      <c r="L55" s="6" t="n"/>
    </row>
    <row r="56" ht="22" customHeight="1">
      <c r="B56" s="24">
        <f>IF(C56="","","SPE-"&amp;TEXT(COUNTA($C$5:C56),"000"))</f>
        <v/>
      </c>
      <c r="C56" s="10" t="n"/>
      <c r="D56" s="10" t="n"/>
      <c r="E56" s="10" t="n"/>
      <c r="F56" s="36" t="n"/>
      <c r="G56" s="12" t="n"/>
      <c r="H56" s="12" t="n"/>
      <c r="I56" s="12" t="n"/>
      <c r="J56" s="10" t="n"/>
      <c r="K56" s="10" t="n"/>
      <c r="L56" s="10" t="n"/>
    </row>
    <row r="57" ht="22" customHeight="1">
      <c r="B57" s="25">
        <f>IF(C57="","","SPE-"&amp;TEXT(COUNTA($C$5:C57),"000"))</f>
        <v/>
      </c>
      <c r="C57" s="6" t="n"/>
      <c r="D57" s="6" t="n"/>
      <c r="E57" s="6" t="n"/>
      <c r="F57" s="35" t="n"/>
      <c r="G57" s="8" t="n"/>
      <c r="H57" s="8" t="n"/>
      <c r="I57" s="8" t="n"/>
      <c r="J57" s="6" t="n"/>
      <c r="K57" s="6" t="n"/>
      <c r="L57" s="6" t="n"/>
    </row>
    <row r="58" ht="22" customHeight="1">
      <c r="B58" s="24">
        <f>IF(C58="","","SPE-"&amp;TEXT(COUNTA($C$5:C58),"000"))</f>
        <v/>
      </c>
      <c r="C58" s="10" t="n"/>
      <c r="D58" s="10" t="n"/>
      <c r="E58" s="10" t="n"/>
      <c r="F58" s="36" t="n"/>
      <c r="G58" s="12" t="n"/>
      <c r="H58" s="12" t="n"/>
      <c r="I58" s="12" t="n"/>
      <c r="J58" s="10" t="n"/>
      <c r="K58" s="10" t="n"/>
      <c r="L58" s="10" t="n"/>
    </row>
    <row r="59" ht="22" customHeight="1">
      <c r="B59" s="25">
        <f>IF(C59="","","SPE-"&amp;TEXT(COUNTA($C$5:C59),"000"))</f>
        <v/>
      </c>
      <c r="C59" s="6" t="n"/>
      <c r="D59" s="6" t="n"/>
      <c r="E59" s="6" t="n"/>
      <c r="F59" s="35" t="n"/>
      <c r="G59" s="8" t="n"/>
      <c r="H59" s="8" t="n"/>
      <c r="I59" s="8" t="n"/>
      <c r="J59" s="6" t="n"/>
      <c r="K59" s="6" t="n"/>
      <c r="L59" s="6" t="n"/>
    </row>
    <row r="60" ht="22" customHeight="1">
      <c r="B60" s="24">
        <f>IF(C60="","","SPE-"&amp;TEXT(COUNTA($C$5:C60),"000"))</f>
        <v/>
      </c>
      <c r="C60" s="10" t="n"/>
      <c r="D60" s="10" t="n"/>
      <c r="E60" s="10" t="n"/>
      <c r="F60" s="36" t="n"/>
      <c r="G60" s="12" t="n"/>
      <c r="H60" s="12" t="n"/>
      <c r="I60" s="12" t="n"/>
      <c r="J60" s="10" t="n"/>
      <c r="K60" s="10" t="n"/>
      <c r="L60" s="10" t="n"/>
    </row>
    <row r="61" ht="22" customHeight="1">
      <c r="B61" s="25">
        <f>IF(C61="","","SPE-"&amp;TEXT(COUNTA($C$5:C61),"000"))</f>
        <v/>
      </c>
      <c r="C61" s="6" t="n"/>
      <c r="D61" s="6" t="n"/>
      <c r="E61" s="6" t="n"/>
      <c r="F61" s="35" t="n"/>
      <c r="G61" s="8" t="n"/>
      <c r="H61" s="8" t="n"/>
      <c r="I61" s="8" t="n"/>
      <c r="J61" s="6" t="n"/>
      <c r="K61" s="6" t="n"/>
      <c r="L61" s="6" t="n"/>
    </row>
    <row r="62" ht="22" customHeight="1">
      <c r="B62" s="24">
        <f>IF(C62="","","SPE-"&amp;TEXT(COUNTA($C$5:C62),"000"))</f>
        <v/>
      </c>
      <c r="C62" s="10" t="n"/>
      <c r="D62" s="10" t="n"/>
      <c r="E62" s="10" t="n"/>
      <c r="F62" s="36" t="n"/>
      <c r="G62" s="12" t="n"/>
      <c r="H62" s="12" t="n"/>
      <c r="I62" s="12" t="n"/>
      <c r="J62" s="10" t="n"/>
      <c r="K62" s="10" t="n"/>
      <c r="L62" s="10" t="n"/>
    </row>
    <row r="63" ht="22" customHeight="1">
      <c r="B63" s="25">
        <f>IF(C63="","","SPE-"&amp;TEXT(COUNTA($C$5:C63),"000"))</f>
        <v/>
      </c>
      <c r="C63" s="6" t="n"/>
      <c r="D63" s="6" t="n"/>
      <c r="E63" s="6" t="n"/>
      <c r="F63" s="35" t="n"/>
      <c r="G63" s="8" t="n"/>
      <c r="H63" s="8" t="n"/>
      <c r="I63" s="8" t="n"/>
      <c r="J63" s="6" t="n"/>
      <c r="K63" s="6" t="n"/>
      <c r="L63" s="6" t="n"/>
    </row>
    <row r="64" ht="22" customHeight="1">
      <c r="B64" s="24">
        <f>IF(C64="","","SPE-"&amp;TEXT(COUNTA($C$5:C64),"000"))</f>
        <v/>
      </c>
      <c r="C64" s="10" t="n"/>
      <c r="D64" s="10" t="n"/>
      <c r="E64" s="10" t="n"/>
      <c r="F64" s="36" t="n"/>
      <c r="G64" s="12" t="n"/>
      <c r="H64" s="12" t="n"/>
      <c r="I64" s="12" t="n"/>
      <c r="J64" s="10" t="n"/>
      <c r="K64" s="10" t="n"/>
      <c r="L64" s="10" t="n"/>
    </row>
    <row r="65" ht="22" customHeight="1">
      <c r="B65" s="25">
        <f>IF(C65="","","SPE-"&amp;TEXT(COUNTA($C$5:C65),"000"))</f>
        <v/>
      </c>
      <c r="C65" s="6" t="n"/>
      <c r="D65" s="6" t="n"/>
      <c r="E65" s="6" t="n"/>
      <c r="F65" s="35" t="n"/>
      <c r="G65" s="8" t="n"/>
      <c r="H65" s="8" t="n"/>
      <c r="I65" s="8" t="n"/>
      <c r="J65" s="6" t="n"/>
      <c r="K65" s="6" t="n"/>
      <c r="L65" s="6" t="n"/>
    </row>
    <row r="66" ht="22" customHeight="1">
      <c r="B66" s="24">
        <f>IF(C66="","","SPE-"&amp;TEXT(COUNTA($C$5:C66),"000"))</f>
        <v/>
      </c>
      <c r="C66" s="10" t="n"/>
      <c r="D66" s="10" t="n"/>
      <c r="E66" s="10" t="n"/>
      <c r="F66" s="36" t="n"/>
      <c r="G66" s="12" t="n"/>
      <c r="H66" s="12" t="n"/>
      <c r="I66" s="12" t="n"/>
      <c r="J66" s="10" t="n"/>
      <c r="K66" s="10" t="n"/>
      <c r="L66" s="10" t="n"/>
    </row>
    <row r="67" ht="22" customHeight="1">
      <c r="B67" s="25">
        <f>IF(C67="","","SPE-"&amp;TEXT(COUNTA($C$5:C67),"000"))</f>
        <v/>
      </c>
      <c r="C67" s="6" t="n"/>
      <c r="D67" s="6" t="n"/>
      <c r="E67" s="6" t="n"/>
      <c r="F67" s="35" t="n"/>
      <c r="G67" s="8" t="n"/>
      <c r="H67" s="8" t="n"/>
      <c r="I67" s="8" t="n"/>
      <c r="J67" s="6" t="n"/>
      <c r="K67" s="6" t="n"/>
      <c r="L67" s="6" t="n"/>
    </row>
    <row r="68" ht="22" customHeight="1">
      <c r="B68" s="24">
        <f>IF(C68="","","SPE-"&amp;TEXT(COUNTA($C$5:C68),"000"))</f>
        <v/>
      </c>
      <c r="C68" s="10" t="n"/>
      <c r="D68" s="10" t="n"/>
      <c r="E68" s="10" t="n"/>
      <c r="F68" s="36" t="n"/>
      <c r="G68" s="12" t="n"/>
      <c r="H68" s="12" t="n"/>
      <c r="I68" s="12" t="n"/>
      <c r="J68" s="10" t="n"/>
      <c r="K68" s="10" t="n"/>
      <c r="L68" s="10" t="n"/>
    </row>
    <row r="69" ht="22" customHeight="1">
      <c r="B69" s="25">
        <f>IF(C69="","","SPE-"&amp;TEXT(COUNTA($C$5:C69),"000"))</f>
        <v/>
      </c>
      <c r="C69" s="6" t="n"/>
      <c r="D69" s="6" t="n"/>
      <c r="E69" s="6" t="n"/>
      <c r="F69" s="35" t="n"/>
      <c r="G69" s="8" t="n"/>
      <c r="H69" s="8" t="n"/>
      <c r="I69" s="8" t="n"/>
      <c r="J69" s="6" t="n"/>
      <c r="K69" s="6" t="n"/>
      <c r="L69" s="6" t="n"/>
    </row>
    <row r="70" ht="22" customHeight="1">
      <c r="B70" s="24">
        <f>IF(C70="","","SPE-"&amp;TEXT(COUNTA($C$5:C70),"000"))</f>
        <v/>
      </c>
      <c r="C70" s="10" t="n"/>
      <c r="D70" s="10" t="n"/>
      <c r="E70" s="10" t="n"/>
      <c r="F70" s="36" t="n"/>
      <c r="G70" s="12" t="n"/>
      <c r="H70" s="12" t="n"/>
      <c r="I70" s="12" t="n"/>
      <c r="J70" s="10" t="n"/>
      <c r="K70" s="10" t="n"/>
      <c r="L70" s="10" t="n"/>
    </row>
    <row r="71" ht="22" customHeight="1">
      <c r="B71" s="25">
        <f>IF(C71="","","SPE-"&amp;TEXT(COUNTA($C$5:C71),"000"))</f>
        <v/>
      </c>
      <c r="C71" s="6" t="n"/>
      <c r="D71" s="6" t="n"/>
      <c r="E71" s="6" t="n"/>
      <c r="F71" s="35" t="n"/>
      <c r="G71" s="8" t="n"/>
      <c r="H71" s="8" t="n"/>
      <c r="I71" s="8" t="n"/>
      <c r="J71" s="6" t="n"/>
      <c r="K71" s="6" t="n"/>
      <c r="L71" s="6" t="n"/>
    </row>
    <row r="72" ht="22" customHeight="1">
      <c r="B72" s="24">
        <f>IF(C72="","","SPE-"&amp;TEXT(COUNTA($C$5:C72),"000"))</f>
        <v/>
      </c>
      <c r="C72" s="10" t="n"/>
      <c r="D72" s="10" t="n"/>
      <c r="E72" s="10" t="n"/>
      <c r="F72" s="36" t="n"/>
      <c r="G72" s="12" t="n"/>
      <c r="H72" s="12" t="n"/>
      <c r="I72" s="12" t="n"/>
      <c r="J72" s="10" t="n"/>
      <c r="K72" s="10" t="n"/>
      <c r="L72" s="10" t="n"/>
    </row>
    <row r="73" ht="22" customHeight="1">
      <c r="B73" s="25">
        <f>IF(C73="","","SPE-"&amp;TEXT(COUNTA($C$5:C73),"000"))</f>
        <v/>
      </c>
      <c r="C73" s="6" t="n"/>
      <c r="D73" s="6" t="n"/>
      <c r="E73" s="6" t="n"/>
      <c r="F73" s="35" t="n"/>
      <c r="G73" s="8" t="n"/>
      <c r="H73" s="8" t="n"/>
      <c r="I73" s="8" t="n"/>
      <c r="J73" s="6" t="n"/>
      <c r="K73" s="6" t="n"/>
      <c r="L73" s="6" t="n"/>
    </row>
    <row r="74" ht="22" customHeight="1">
      <c r="B74" s="24">
        <f>IF(C74="","","SPE-"&amp;TEXT(COUNTA($C$5:C74),"000"))</f>
        <v/>
      </c>
      <c r="C74" s="10" t="n"/>
      <c r="D74" s="10" t="n"/>
      <c r="E74" s="10" t="n"/>
      <c r="F74" s="36" t="n"/>
      <c r="G74" s="12" t="n"/>
      <c r="H74" s="12" t="n"/>
      <c r="I74" s="12" t="n"/>
      <c r="J74" s="10" t="n"/>
      <c r="K74" s="10" t="n"/>
      <c r="L74" s="10" t="n"/>
    </row>
    <row r="75" ht="22" customHeight="1">
      <c r="B75" s="25">
        <f>IF(C75="","","SPE-"&amp;TEXT(COUNTA($C$5:C75),"000"))</f>
        <v/>
      </c>
      <c r="C75" s="6" t="n"/>
      <c r="D75" s="6" t="n"/>
      <c r="E75" s="6" t="n"/>
      <c r="F75" s="35" t="n"/>
      <c r="G75" s="8" t="n"/>
      <c r="H75" s="8" t="n"/>
      <c r="I75" s="8" t="n"/>
      <c r="J75" s="6" t="n"/>
      <c r="K75" s="6" t="n"/>
      <c r="L75" s="6" t="n"/>
    </row>
    <row r="76" ht="22" customHeight="1">
      <c r="B76" s="24">
        <f>IF(C76="","","SPE-"&amp;TEXT(COUNTA($C$5:C76),"000"))</f>
        <v/>
      </c>
      <c r="C76" s="10" t="n"/>
      <c r="D76" s="10" t="n"/>
      <c r="E76" s="10" t="n"/>
      <c r="F76" s="36" t="n"/>
      <c r="G76" s="12" t="n"/>
      <c r="H76" s="12" t="n"/>
      <c r="I76" s="12" t="n"/>
      <c r="J76" s="10" t="n"/>
      <c r="K76" s="10" t="n"/>
      <c r="L76" s="10" t="n"/>
    </row>
    <row r="77" ht="22" customHeight="1">
      <c r="B77" s="25">
        <f>IF(C77="","","SPE-"&amp;TEXT(COUNTA($C$5:C77),"000"))</f>
        <v/>
      </c>
      <c r="C77" s="6" t="n"/>
      <c r="D77" s="6" t="n"/>
      <c r="E77" s="6" t="n"/>
      <c r="F77" s="35" t="n"/>
      <c r="G77" s="8" t="n"/>
      <c r="H77" s="8" t="n"/>
      <c r="I77" s="8" t="n"/>
      <c r="J77" s="6" t="n"/>
      <c r="K77" s="6" t="n"/>
      <c r="L77" s="6" t="n"/>
    </row>
    <row r="78" ht="22" customHeight="1">
      <c r="B78" s="24">
        <f>IF(C78="","","SPE-"&amp;TEXT(COUNTA($C$5:C78),"000"))</f>
        <v/>
      </c>
      <c r="C78" s="10" t="n"/>
      <c r="D78" s="10" t="n"/>
      <c r="E78" s="10" t="n"/>
      <c r="F78" s="36" t="n"/>
      <c r="G78" s="12" t="n"/>
      <c r="H78" s="12" t="n"/>
      <c r="I78" s="12" t="n"/>
      <c r="J78" s="10" t="n"/>
      <c r="K78" s="10" t="n"/>
      <c r="L78" s="10" t="n"/>
    </row>
    <row r="79" ht="22" customHeight="1">
      <c r="B79" s="25">
        <f>IF(C79="","","SPE-"&amp;TEXT(COUNTA($C$5:C79),"000"))</f>
        <v/>
      </c>
      <c r="C79" s="6" t="n"/>
      <c r="D79" s="6" t="n"/>
      <c r="E79" s="6" t="n"/>
      <c r="F79" s="35" t="n"/>
      <c r="G79" s="8" t="n"/>
      <c r="H79" s="8" t="n"/>
      <c r="I79" s="8" t="n"/>
      <c r="J79" s="6" t="n"/>
      <c r="K79" s="6" t="n"/>
      <c r="L79" s="6" t="n"/>
    </row>
    <row r="80" ht="22" customHeight="1">
      <c r="B80" s="24">
        <f>IF(C80="","","SPE-"&amp;TEXT(COUNTA($C$5:C80),"000"))</f>
        <v/>
      </c>
      <c r="C80" s="10" t="n"/>
      <c r="D80" s="10" t="n"/>
      <c r="E80" s="10" t="n"/>
      <c r="F80" s="36" t="n"/>
      <c r="G80" s="12" t="n"/>
      <c r="H80" s="12" t="n"/>
      <c r="I80" s="12" t="n"/>
      <c r="J80" s="10" t="n"/>
      <c r="K80" s="10" t="n"/>
      <c r="L80" s="10" t="n"/>
    </row>
    <row r="81" ht="22" customHeight="1">
      <c r="B81" s="25">
        <f>IF(C81="","","SPE-"&amp;TEXT(COUNTA($C$5:C81),"000"))</f>
        <v/>
      </c>
      <c r="C81" s="6" t="n"/>
      <c r="D81" s="6" t="n"/>
      <c r="E81" s="6" t="n"/>
      <c r="F81" s="35" t="n"/>
      <c r="G81" s="8" t="n"/>
      <c r="H81" s="8" t="n"/>
      <c r="I81" s="8" t="n"/>
      <c r="J81" s="6" t="n"/>
      <c r="K81" s="6" t="n"/>
      <c r="L81" s="6" t="n"/>
    </row>
    <row r="82" ht="22" customHeight="1">
      <c r="B82" s="24">
        <f>IF(C82="","","SPE-"&amp;TEXT(COUNTA($C$5:C82),"000"))</f>
        <v/>
      </c>
      <c r="C82" s="10" t="n"/>
      <c r="D82" s="10" t="n"/>
      <c r="E82" s="10" t="n"/>
      <c r="F82" s="36" t="n"/>
      <c r="G82" s="12" t="n"/>
      <c r="H82" s="12" t="n"/>
      <c r="I82" s="12" t="n"/>
      <c r="J82" s="10" t="n"/>
      <c r="K82" s="10" t="n"/>
      <c r="L82" s="10" t="n"/>
    </row>
    <row r="83" ht="22" customHeight="1">
      <c r="B83" s="25">
        <f>IF(C83="","","SPE-"&amp;TEXT(COUNTA($C$5:C83),"000"))</f>
        <v/>
      </c>
      <c r="C83" s="6" t="n"/>
      <c r="D83" s="6" t="n"/>
      <c r="E83" s="6" t="n"/>
      <c r="F83" s="35" t="n"/>
      <c r="G83" s="8" t="n"/>
      <c r="H83" s="8" t="n"/>
      <c r="I83" s="8" t="n"/>
      <c r="J83" s="6" t="n"/>
      <c r="K83" s="6" t="n"/>
      <c r="L83" s="6" t="n"/>
    </row>
    <row r="84" ht="22" customHeight="1">
      <c r="B84" s="24">
        <f>IF(C84="","","SPE-"&amp;TEXT(COUNTA($C$5:C84),"000"))</f>
        <v/>
      </c>
      <c r="C84" s="10" t="n"/>
      <c r="D84" s="10" t="n"/>
      <c r="E84" s="10" t="n"/>
      <c r="F84" s="36" t="n"/>
      <c r="G84" s="12" t="n"/>
      <c r="H84" s="12" t="n"/>
      <c r="I84" s="12" t="n"/>
      <c r="J84" s="10" t="n"/>
      <c r="K84" s="10" t="n"/>
      <c r="L84" s="10" t="n"/>
    </row>
    <row r="85" ht="22" customHeight="1">
      <c r="B85" s="25">
        <f>IF(C85="","","SPE-"&amp;TEXT(COUNTA($C$5:C85),"000"))</f>
        <v/>
      </c>
      <c r="C85" s="6" t="n"/>
      <c r="D85" s="6" t="n"/>
      <c r="E85" s="6" t="n"/>
      <c r="F85" s="35" t="n"/>
      <c r="G85" s="8" t="n"/>
      <c r="H85" s="8" t="n"/>
      <c r="I85" s="8" t="n"/>
      <c r="J85" s="6" t="n"/>
      <c r="K85" s="6" t="n"/>
      <c r="L85" s="6" t="n"/>
    </row>
    <row r="86" ht="22" customHeight="1">
      <c r="B86" s="24">
        <f>IF(C86="","","SPE-"&amp;TEXT(COUNTA($C$5:C86),"000"))</f>
        <v/>
      </c>
      <c r="C86" s="10" t="n"/>
      <c r="D86" s="10" t="n"/>
      <c r="E86" s="10" t="n"/>
      <c r="F86" s="36" t="n"/>
      <c r="G86" s="12" t="n"/>
      <c r="H86" s="12" t="n"/>
      <c r="I86" s="12" t="n"/>
      <c r="J86" s="10" t="n"/>
      <c r="K86" s="10" t="n"/>
      <c r="L86" s="10" t="n"/>
    </row>
    <row r="88">
      <c r="B88" s="16" t="inlineStr">
        <is>
          <t>INDICATEURS (mis a jour automatiquement)</t>
        </is>
      </c>
    </row>
    <row r="89" ht="22" customHeight="1">
      <c r="B89" s="25" t="inlineStr">
        <is>
          <t>Total suivis</t>
        </is>
      </c>
      <c r="G89" s="17">
        <f>COUNTIF(C5:C86,"&lt;&gt;")</f>
        <v/>
      </c>
    </row>
    <row r="90" ht="22" customHeight="1">
      <c r="B90" s="24" t="inlineStr">
        <is>
          <t>Satisfaction manager &gt; moyenne</t>
        </is>
      </c>
      <c r="G90" s="18" t="n"/>
    </row>
    <row r="91" ht="22" customHeight="1">
      <c r="B91" s="25" t="inlineStr">
        <is>
          <t>Risque eleve/critique</t>
        </is>
      </c>
      <c r="G91" s="17">
        <f>COUNTIF(K5:K86,"Eleve")+COUNTIF(K5:K86,"Critique")</f>
        <v/>
      </c>
    </row>
    <row r="94" ht="26" customHeight="1">
      <c r="B94" s="26" t="inlineStr">
        <is>
          <t>COMMENT UTILISER CET ONGLET ?</t>
        </is>
      </c>
    </row>
    <row r="95" ht="20" customHeight="1">
      <c r="B95" s="27" t="inlineStr">
        <is>
          <t>1. Saisissez le nom de l'employe — le numero SPE-XXX se genere</t>
        </is>
      </c>
    </row>
    <row r="96" ht="20" customHeight="1">
      <c r="B96" s="27" t="inlineStr">
        <is>
          <t>2. Faire les evaluations a 1 mois et 3 mois pour detecter les problemes</t>
        </is>
      </c>
    </row>
  </sheetData>
  <autoFilter ref="B4:L86"/>
  <mergeCells count="9">
    <mergeCell ref="B91:F91"/>
    <mergeCell ref="B96:L96"/>
    <mergeCell ref="B88:H88"/>
    <mergeCell ref="B89:F89"/>
    <mergeCell ref="B90:F90"/>
    <mergeCell ref="B3:L3"/>
    <mergeCell ref="B2:L2"/>
    <mergeCell ref="B94:J94"/>
    <mergeCell ref="B95:L95"/>
  </mergeCells>
  <conditionalFormatting sqref="I5:I86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J5:J86">
    <cfRule type="cellIs" priority="55" operator="equal" dxfId="0">
      <formula>"En attente"</formula>
    </cfRule>
    <cfRule type="cellIs" priority="56" operator="equal" dxfId="0">
      <formula>"Nouveau"</formula>
    </cfRule>
    <cfRule type="cellIs" priority="57" operator="equal" dxfId="0">
      <formula>"Planifie"</formula>
    </cfRule>
    <cfRule type="cellIs" priority="58" operator="equal" dxfId="0">
      <formula>"En cours d'etude"</formula>
    </cfRule>
    <cfRule type="cellIs" priority="59" operator="equal" dxfId="0">
      <formula>"En cours"</formula>
    </cfRule>
    <cfRule type="cellIs" priority="60" operator="equal" dxfId="0">
      <formula>"En cours"</formula>
    </cfRule>
    <cfRule type="cellIs" priority="61" operator="equal" dxfId="0">
      <formula>"A faire"</formula>
    </cfRule>
    <cfRule type="cellIs" priority="62" operator="equal" dxfId="0">
      <formula>"A creer"</formula>
    </cfRule>
    <cfRule type="cellIs" priority="63" operator="equal" dxfId="0">
      <formula>"Publiee"</formula>
    </cfRule>
    <cfRule type="cellIs" priority="64" operator="equal" dxfId="0">
      <formula>"Planifiee"</formula>
    </cfRule>
    <cfRule type="cellIs" priority="65" operator="equal" dxfId="0">
      <formula>"En negociation"</formula>
    </cfRule>
    <cfRule type="cellIs" priority="66" operator="equal" dxfId="0">
      <formula>"A evaluer"</formula>
    </cfRule>
    <cfRule type="cellIs" priority="67" operator="equal" dxfId="1">
      <formula>"Favorable"</formula>
    </cfRule>
    <cfRule type="cellIs" priority="68" operator="equal" dxfId="1">
      <formula>"Retenu"</formula>
    </cfRule>
    <cfRule type="cellIs" priority="69" operator="equal" dxfId="1">
      <formula>"Pourvue"</formula>
    </cfRule>
    <cfRule type="cellIs" priority="70" operator="equal" dxfId="1">
      <formula>"Validée"</formula>
    </cfRule>
    <cfRule type="cellIs" priority="71" operator="equal" dxfId="1">
      <formula>"Realise"</formula>
    </cfRule>
    <cfRule type="cellIs" priority="72" operator="equal" dxfId="1">
      <formula>"Fait"</formula>
    </cfRule>
    <cfRule type="cellIs" priority="73" operator="equal" dxfId="1">
      <formula>"Terminee"</formula>
    </cfRule>
    <cfRule type="cellIs" priority="74" operator="equal" dxfId="1">
      <formula>"Termine"</formula>
    </cfRule>
    <cfRule type="cellIs" priority="75" operator="equal" dxfId="1">
      <formula>"Embauche confirmee"</formula>
    </cfRule>
    <cfRule type="cellIs" priority="76" operator="equal" dxfId="1">
      <formula>"Embauche recommandee"</formula>
    </cfRule>
    <cfRule type="cellIs" priority="77" operator="equal" dxfId="1">
      <formula>"Excellent"</formula>
    </cfRule>
    <cfRule type="cellIs" priority="78" operator="equal" dxfId="1">
      <formula>"Bon"</formula>
    </cfRule>
    <cfRule type="cellIs" priority="79" operator="equal" dxfId="1">
      <formula>"Oui"</formula>
    </cfRule>
    <cfRule type="cellIs" priority="80" operator="equal" dxfId="1">
      <formula>"Tres satisfait"</formula>
    </cfRule>
    <cfRule type="cellIs" priority="81" operator="equal" dxfId="1">
      <formula>"Satisfait"</formula>
    </cfRule>
    <cfRule type="cellIs" priority="82" operator="equal" dxfId="0">
      <formula>"En cours"</formula>
    </cfRule>
    <cfRule type="cellIs" priority="83" operator="equal" dxfId="0">
      <formula>"En reserve"</formula>
    </cfRule>
    <cfRule type="cellIs" priority="84" operator="equal" dxfId="0">
      <formula>"Moyen"</formula>
    </cfRule>
    <cfRule type="cellIs" priority="85" operator="equal" dxfId="0">
      <formula>"Neutre"</formula>
    </cfRule>
    <cfRule type="cellIs" priority="86" operator="equal" dxfId="2">
      <formula>"Defavorable"</formula>
    </cfRule>
    <cfRule type="cellIs" priority="87" operator="equal" dxfId="2">
      <formula>"Refuse"</formula>
    </cfRule>
    <cfRule type="cellIs" priority="88" operator="equal" dxfId="2">
      <formula>"Annulee"</formula>
    </cfRule>
    <cfRule type="cellIs" priority="89" operator="equal" dxfId="2">
      <formula>"Annule"</formula>
    </cfRule>
    <cfRule type="cellIs" priority="90" operator="equal" dxfId="2">
      <formula>"Refus"</formula>
    </cfRule>
    <cfRule type="cellIs" priority="91" operator="equal" dxfId="2">
      <formula>"Desiste"</formula>
    </cfRule>
    <cfRule type="cellIs" priority="92" operator="equal" dxfId="2">
      <formula>"Echu"</formula>
    </cfRule>
    <cfRule type="cellIs" priority="93" operator="equal" dxfId="2">
      <formula>"Resilie"</formula>
    </cfRule>
    <cfRule type="cellIs" priority="94" operator="equal" dxfId="2">
      <formula>"Insuffisant"</formula>
    </cfRule>
    <cfRule type="cellIs" priority="95" operator="equal" dxfId="2">
      <formula>"Abandonne"</formula>
    </cfRule>
    <cfRule type="cellIs" priority="96" operator="equal" dxfId="2">
      <formula>"Echec"</formula>
    </cfRule>
    <cfRule type="cellIs" priority="97" operator="equal" dxfId="2">
      <formula>"Rupture essai"</formula>
    </cfRule>
    <cfRule type="cellIs" priority="98" operator="equal" dxfId="2">
      <formula>"Insatisfait"</formula>
    </cfRule>
    <cfRule type="cellIs" priority="99" operator="equal" dxfId="2">
      <formula>"Tres insatisfait"</formula>
    </cfRule>
    <cfRule type="cellIs" priority="100" operator="equal" dxfId="2">
      <formula>"Eleve"</formula>
    </cfRule>
    <cfRule type="cellIs" priority="101" operator="equal" dxfId="2">
      <formula>"Critique"</formula>
    </cfRule>
    <cfRule type="cellIs" priority="102" operator="equal" dxfId="2">
      <formula>"Non"</formula>
    </cfRule>
    <cfRule type="cellIs" priority="103" operator="equal" dxfId="0">
      <formula>"Prolongation essai"</formula>
    </cfRule>
    <cfRule type="cellIs" priority="104" operator="equal" dxfId="0">
      <formula>"Prolongee"</formula>
    </cfRule>
    <cfRule type="cellIs" priority="105" operator="equal" dxfId="1">
      <formula>"Renouvele"</formula>
    </cfRule>
    <cfRule type="cellIs" priority="106" operator="equal" dxfId="1">
      <formula>"Cloturee"</formula>
    </cfRule>
    <cfRule type="cellIs" priority="107" operator="equal" dxfId="0">
      <formula>"En cours"</formula>
    </cfRule>
    <cfRule type="cellIs" priority="108" operator="equal" dxfId="0">
      <formula>"Candidatures en cours"</formula>
    </cfRule>
  </conditionalFormatting>
  <conditionalFormatting sqref="K5:K86">
    <cfRule type="cellIs" priority="109" operator="equal" dxfId="0">
      <formula>"En attente"</formula>
    </cfRule>
    <cfRule type="cellIs" priority="110" operator="equal" dxfId="0">
      <formula>"Nouveau"</formula>
    </cfRule>
    <cfRule type="cellIs" priority="111" operator="equal" dxfId="0">
      <formula>"Planifie"</formula>
    </cfRule>
    <cfRule type="cellIs" priority="112" operator="equal" dxfId="0">
      <formula>"En cours d'etude"</formula>
    </cfRule>
    <cfRule type="cellIs" priority="113" operator="equal" dxfId="0">
      <formula>"En cours"</formula>
    </cfRule>
    <cfRule type="cellIs" priority="114" operator="equal" dxfId="0">
      <formula>"En cours"</formula>
    </cfRule>
    <cfRule type="cellIs" priority="115" operator="equal" dxfId="0">
      <formula>"A faire"</formula>
    </cfRule>
    <cfRule type="cellIs" priority="116" operator="equal" dxfId="0">
      <formula>"A creer"</formula>
    </cfRule>
    <cfRule type="cellIs" priority="117" operator="equal" dxfId="0">
      <formula>"Publiee"</formula>
    </cfRule>
    <cfRule type="cellIs" priority="118" operator="equal" dxfId="0">
      <formula>"Planifiee"</formula>
    </cfRule>
    <cfRule type="cellIs" priority="119" operator="equal" dxfId="0">
      <formula>"En negociation"</formula>
    </cfRule>
    <cfRule type="cellIs" priority="120" operator="equal" dxfId="0">
      <formula>"A evaluer"</formula>
    </cfRule>
    <cfRule type="cellIs" priority="121" operator="equal" dxfId="1">
      <formula>"Favorable"</formula>
    </cfRule>
    <cfRule type="cellIs" priority="122" operator="equal" dxfId="1">
      <formula>"Retenu"</formula>
    </cfRule>
    <cfRule type="cellIs" priority="123" operator="equal" dxfId="1">
      <formula>"Pourvue"</formula>
    </cfRule>
    <cfRule type="cellIs" priority="124" operator="equal" dxfId="1">
      <formula>"Validée"</formula>
    </cfRule>
    <cfRule type="cellIs" priority="125" operator="equal" dxfId="1">
      <formula>"Realise"</formula>
    </cfRule>
    <cfRule type="cellIs" priority="126" operator="equal" dxfId="1">
      <formula>"Fait"</formula>
    </cfRule>
    <cfRule type="cellIs" priority="127" operator="equal" dxfId="1">
      <formula>"Terminee"</formula>
    </cfRule>
    <cfRule type="cellIs" priority="128" operator="equal" dxfId="1">
      <formula>"Termine"</formula>
    </cfRule>
    <cfRule type="cellIs" priority="129" operator="equal" dxfId="1">
      <formula>"Embauche confirmee"</formula>
    </cfRule>
    <cfRule type="cellIs" priority="130" operator="equal" dxfId="1">
      <formula>"Embauche recommandee"</formula>
    </cfRule>
    <cfRule type="cellIs" priority="131" operator="equal" dxfId="1">
      <formula>"Excellent"</formula>
    </cfRule>
    <cfRule type="cellIs" priority="132" operator="equal" dxfId="1">
      <formula>"Bon"</formula>
    </cfRule>
    <cfRule type="cellIs" priority="133" operator="equal" dxfId="1">
      <formula>"Oui"</formula>
    </cfRule>
    <cfRule type="cellIs" priority="134" operator="equal" dxfId="1">
      <formula>"Tres satisfait"</formula>
    </cfRule>
    <cfRule type="cellIs" priority="135" operator="equal" dxfId="1">
      <formula>"Satisfait"</formula>
    </cfRule>
    <cfRule type="cellIs" priority="136" operator="equal" dxfId="0">
      <formula>"En cours"</formula>
    </cfRule>
    <cfRule type="cellIs" priority="137" operator="equal" dxfId="0">
      <formula>"En reserve"</formula>
    </cfRule>
    <cfRule type="cellIs" priority="138" operator="equal" dxfId="0">
      <formula>"Moyen"</formula>
    </cfRule>
    <cfRule type="cellIs" priority="139" operator="equal" dxfId="0">
      <formula>"Neutre"</formula>
    </cfRule>
    <cfRule type="cellIs" priority="140" operator="equal" dxfId="2">
      <formula>"Defavorable"</formula>
    </cfRule>
    <cfRule type="cellIs" priority="141" operator="equal" dxfId="2">
      <formula>"Refuse"</formula>
    </cfRule>
    <cfRule type="cellIs" priority="142" operator="equal" dxfId="2">
      <formula>"Annulee"</formula>
    </cfRule>
    <cfRule type="cellIs" priority="143" operator="equal" dxfId="2">
      <formula>"Annule"</formula>
    </cfRule>
    <cfRule type="cellIs" priority="144" operator="equal" dxfId="2">
      <formula>"Refus"</formula>
    </cfRule>
    <cfRule type="cellIs" priority="145" operator="equal" dxfId="2">
      <formula>"Desiste"</formula>
    </cfRule>
    <cfRule type="cellIs" priority="146" operator="equal" dxfId="2">
      <formula>"Echu"</formula>
    </cfRule>
    <cfRule type="cellIs" priority="147" operator="equal" dxfId="2">
      <formula>"Resilie"</formula>
    </cfRule>
    <cfRule type="cellIs" priority="148" operator="equal" dxfId="2">
      <formula>"Insuffisant"</formula>
    </cfRule>
    <cfRule type="cellIs" priority="149" operator="equal" dxfId="2">
      <formula>"Abandonne"</formula>
    </cfRule>
    <cfRule type="cellIs" priority="150" operator="equal" dxfId="2">
      <formula>"Echec"</formula>
    </cfRule>
    <cfRule type="cellIs" priority="151" operator="equal" dxfId="2">
      <formula>"Rupture essai"</formula>
    </cfRule>
    <cfRule type="cellIs" priority="152" operator="equal" dxfId="2">
      <formula>"Insatisfait"</formula>
    </cfRule>
    <cfRule type="cellIs" priority="153" operator="equal" dxfId="2">
      <formula>"Tres insatisfait"</formula>
    </cfRule>
    <cfRule type="cellIs" priority="154" operator="equal" dxfId="2">
      <formula>"Eleve"</formula>
    </cfRule>
    <cfRule type="cellIs" priority="155" operator="equal" dxfId="2">
      <formula>"Critique"</formula>
    </cfRule>
    <cfRule type="cellIs" priority="156" operator="equal" dxfId="2">
      <formula>"Non"</formula>
    </cfRule>
    <cfRule type="cellIs" priority="157" operator="equal" dxfId="0">
      <formula>"Prolongation essai"</formula>
    </cfRule>
    <cfRule type="cellIs" priority="158" operator="equal" dxfId="0">
      <formula>"Prolongee"</formula>
    </cfRule>
    <cfRule type="cellIs" priority="159" operator="equal" dxfId="1">
      <formula>"Renouvele"</formula>
    </cfRule>
    <cfRule type="cellIs" priority="160" operator="equal" dxfId="1">
      <formula>"Cloturee"</formula>
    </cfRule>
    <cfRule type="cellIs" priority="161" operator="equal" dxfId="0">
      <formula>"En cours"</formula>
    </cfRule>
    <cfRule type="cellIs" priority="162" operator="equal" dxfId="0">
      <formula>"Candidatures en cours"</formula>
    </cfRule>
  </conditionalFormatting>
  <conditionalFormatting sqref="B7:B86">
    <cfRule type="expression" priority="163" dxfId="3">
      <formula>AND($C7="",$C6&lt;&gt;"")</formula>
    </cfRule>
  </conditionalFormatting>
  <conditionalFormatting sqref="C7:C86">
    <cfRule type="expression" priority="164" dxfId="3">
      <formula>AND($C7="",$C6&lt;&gt;"")</formula>
    </cfRule>
  </conditionalFormatting>
  <conditionalFormatting sqref="D7:D86">
    <cfRule type="expression" priority="165" dxfId="3">
      <formula>AND($C7="",$C6&lt;&gt;"")</formula>
    </cfRule>
  </conditionalFormatting>
  <conditionalFormatting sqref="E7:E86">
    <cfRule type="expression" priority="166" dxfId="3">
      <formula>AND($C7="",$C6&lt;&gt;"")</formula>
    </cfRule>
  </conditionalFormatting>
  <conditionalFormatting sqref="F7:F86">
    <cfRule type="expression" priority="167" dxfId="3">
      <formula>AND($C7="",$C6&lt;&gt;"")</formula>
    </cfRule>
  </conditionalFormatting>
  <conditionalFormatting sqref="G7:G86">
    <cfRule type="expression" priority="168" dxfId="3">
      <formula>AND($C7="",$C6&lt;&gt;"")</formula>
    </cfRule>
  </conditionalFormatting>
  <conditionalFormatting sqref="H7:H86">
    <cfRule type="expression" priority="169" dxfId="3">
      <formula>AND($C7="",$C6&lt;&gt;"")</formula>
    </cfRule>
  </conditionalFormatting>
  <conditionalFormatting sqref="I7:I86">
    <cfRule type="expression" priority="170" dxfId="3">
      <formula>AND($C7="",$C6&lt;&gt;"")</formula>
    </cfRule>
  </conditionalFormatting>
  <conditionalFormatting sqref="J7:J86">
    <cfRule type="expression" priority="171" dxfId="3">
      <formula>AND($C7="",$C6&lt;&gt;"")</formula>
    </cfRule>
  </conditionalFormatting>
  <conditionalFormatting sqref="K7:K86">
    <cfRule type="expression" priority="172" dxfId="3">
      <formula>AND($C7="",$C6&lt;&gt;"")</formula>
    </cfRule>
  </conditionalFormatting>
  <conditionalFormatting sqref="L7:L86">
    <cfRule type="expression" priority="173" dxfId="3">
      <formula>AND($C7="",$C6&lt;&gt;"")</formula>
    </cfRule>
  </conditionalFormatting>
  <dataValidations count="4">
    <dataValidation sqref="D5:D86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I5:I86" showDropDown="0" showInputMessage="0" showErrorMessage="0" allowBlank="1" errorTitle="Erreur" error="Valeur invalide" promptTitle="Liste" prompt="Choisir dans la liste" type="list">
      <formula1>'_Lists'!$AJ$2:$AJ$6</formula1>
    </dataValidation>
    <dataValidation sqref="J5:J86" showDropDown="0" showInputMessage="0" showErrorMessage="0" allowBlank="1" errorTitle="Erreur" error="Valeur invalide" promptTitle="Liste" prompt="Choisir dans la liste" type="list">
      <formula1>'_Lists'!$AJ$2:$AJ$6</formula1>
    </dataValidation>
    <dataValidation sqref="K5:K86" showDropDown="0" showInputMessage="0" showErrorMessage="0" allowBlank="1" errorTitle="Erreur" error="Valeur invalide" promptTitle="Liste" prompt="Choisir dans la liste" type="list">
      <formula1>'_Lists'!$AK$2:$AK$5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T9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14" customWidth="1" min="7" max="7"/>
    <col width="12" customWidth="1" min="8" max="8"/>
    <col width="18" customWidth="1" min="9" max="9"/>
    <col width="14" customWidth="1" min="10" max="10"/>
    <col width="11" customWidth="1" min="11" max="11"/>
    <col width="12" customWidth="1" min="12" max="12"/>
    <col width="14" customWidth="1" min="13" max="13"/>
    <col width="20" customWidth="1" min="14" max="14"/>
    <col width="20" customWidth="1" min="15" max="15"/>
    <col width="22" customWidth="1" min="16" max="16"/>
    <col width="18" customWidth="1" min="17" max="17"/>
    <col width="18" customWidth="1" min="18" max="18"/>
    <col width="12" customWidth="1" min="19" max="19"/>
    <col width="30" customWidth="1" min="20" max="20"/>
  </cols>
  <sheetData>
    <row r="1" ht="15" customHeight="1"/>
    <row r="2" ht="32" customHeight="1">
      <c r="B2" s="3" t="inlineStr">
        <is>
          <t>DEMANDES DE RECRUTEMENT</t>
        </is>
      </c>
    </row>
    <row r="3" ht="8" customHeight="1">
      <c r="B3" s="4" t="inlineStr">
        <is>
          <t>TABLEAU DYNAMIQUE — Saisissez dans la prochaine ligne jaune.</t>
        </is>
      </c>
    </row>
    <row r="4" ht="28" customHeight="1">
      <c r="B4" s="5" t="inlineStr">
        <is>
          <t>N° Demande</t>
        </is>
      </c>
      <c r="C4" s="5" t="inlineStr">
        <is>
          <t>Date Demande</t>
        </is>
      </c>
      <c r="D4" s="5" t="inlineStr">
        <is>
          <t>Departement / Service</t>
        </is>
      </c>
      <c r="E4" s="5" t="inlineStr">
        <is>
          <t>Poste Recherche</t>
        </is>
      </c>
      <c r="F4" s="5" t="inlineStr">
        <is>
          <t>Type de Poste</t>
        </is>
      </c>
      <c r="G4" s="5" t="inlineStr">
        <is>
          <t>Type de Contrat</t>
        </is>
      </c>
      <c r="H4" s="5" t="inlineStr">
        <is>
          <t>Effectif Demande</t>
        </is>
      </c>
      <c r="I4" s="5" t="inlineStr">
        <is>
          <t>Motif du Recrutement</t>
        </is>
      </c>
      <c r="J4" s="5" t="inlineStr">
        <is>
          <t>Date Besoin</t>
        </is>
      </c>
      <c r="K4" s="5" t="inlineStr">
        <is>
          <t>Priorite</t>
        </is>
      </c>
      <c r="L4" s="5" t="inlineStr">
        <is>
          <t>Statut</t>
        </is>
      </c>
      <c r="M4" s="5" t="inlineStr">
        <is>
          <t>Date Pourvue</t>
        </is>
      </c>
      <c r="N4" s="5" t="inlineStr">
        <is>
          <t>Responsable Demande</t>
        </is>
      </c>
      <c r="O4" s="5" t="inlineStr">
        <is>
          <t>Role du Responsable</t>
        </is>
      </c>
      <c r="P4" s="5" t="inlineStr">
        <is>
          <t>Cabinet / Agence Externe</t>
        </is>
      </c>
      <c r="Q4" s="5" t="inlineStr">
        <is>
          <t>Budget Salaire (FCFA)</t>
        </is>
      </c>
      <c r="R4" s="5" t="inlineStr">
        <is>
          <t>Cout Recrutement (FCFA)</t>
        </is>
      </c>
      <c r="S4" s="5" t="inlineStr">
        <is>
          <t>Delai (jours)</t>
        </is>
      </c>
      <c r="T4" t="inlineStr">
        <is>
          <t>Notes</t>
        </is>
      </c>
    </row>
    <row r="5" ht="22" customHeight="1">
      <c r="B5" s="6" t="inlineStr">
        <is>
          <t>DR-2025-001</t>
        </is>
      </c>
      <c r="C5" s="35" t="n">
        <v>45662</v>
      </c>
      <c r="D5" s="6" t="inlineStr">
        <is>
          <t>Marketing &amp; Communication</t>
        </is>
      </c>
      <c r="E5" s="6" t="inlineStr">
        <is>
          <t>Chef de projet digital</t>
        </is>
      </c>
      <c r="F5" s="6" t="inlineStr">
        <is>
          <t>Cadre</t>
        </is>
      </c>
      <c r="G5" s="6" t="inlineStr">
        <is>
          <t>CDI</t>
        </is>
      </c>
      <c r="H5" s="8" t="n">
        <v>1</v>
      </c>
      <c r="I5" s="6" t="inlineStr">
        <is>
          <t>Creation de poste</t>
        </is>
      </c>
      <c r="J5" s="35" t="n">
        <v>45717</v>
      </c>
      <c r="K5" s="6" t="inlineStr">
        <is>
          <t>Haute</t>
        </is>
      </c>
      <c r="L5" s="6" t="inlineStr">
        <is>
          <t>En cours</t>
        </is>
      </c>
      <c r="M5" s="35" t="n"/>
      <c r="N5" s="6" t="inlineStr">
        <is>
          <t>Nkoulou Patrice</t>
        </is>
      </c>
      <c r="O5" s="6" t="inlineStr">
        <is>
          <t>Chef de Departement</t>
        </is>
      </c>
      <c r="P5" s="6" t="inlineStr">
        <is>
          <t>HRC Cameroon</t>
        </is>
      </c>
      <c r="Q5" s="8" t="n">
        <v>350000</v>
      </c>
      <c r="R5" s="8" t="n">
        <v>150000</v>
      </c>
      <c r="S5" s="9">
        <f>IF(OR(J5="",C5=""),"",J5-C5)</f>
        <v/>
      </c>
      <c r="T5" t="inlineStr">
        <is>
          <t>Profil bilingue</t>
        </is>
      </c>
    </row>
    <row r="6" ht="22" customHeight="1">
      <c r="B6" s="10" t="inlineStr">
        <is>
          <t>DR-2025-002</t>
        </is>
      </c>
      <c r="C6" s="36" t="n">
        <v>45669</v>
      </c>
      <c r="D6" s="10" t="inlineStr">
        <is>
          <t>Finance &amp; Comptabilite</t>
        </is>
      </c>
      <c r="E6" s="10" t="inlineStr">
        <is>
          <t>Comptable senior</t>
        </is>
      </c>
      <c r="F6" s="10" t="inlineStr">
        <is>
          <t>Cadre</t>
        </is>
      </c>
      <c r="G6" s="10" t="inlineStr">
        <is>
          <t>CDI</t>
        </is>
      </c>
      <c r="H6" s="12" t="n">
        <v>1</v>
      </c>
      <c r="I6" s="10" t="inlineStr">
        <is>
          <t>Remplacement</t>
        </is>
      </c>
      <c r="J6" s="36" t="n">
        <v>45689</v>
      </c>
      <c r="K6" s="10" t="inlineStr">
        <is>
          <t>Urgente</t>
        </is>
      </c>
      <c r="L6" s="10" t="inlineStr">
        <is>
          <t>Pourvue</t>
        </is>
      </c>
      <c r="M6" s="36" t="n">
        <v>45703</v>
      </c>
      <c r="N6" s="10" t="inlineStr">
        <is>
          <t>Fotso Marguerite</t>
        </is>
      </c>
      <c r="O6" s="10" t="inlineStr">
        <is>
          <t>Directrice Adjointe</t>
        </is>
      </c>
      <c r="P6" s="10" t="inlineStr">
        <is>
          <t>Interne (sans cabinet)</t>
        </is>
      </c>
      <c r="Q6" s="12" t="n">
        <v>280000</v>
      </c>
      <c r="R6" s="12" t="n">
        <v>80000</v>
      </c>
      <c r="S6" s="13">
        <f>IF(OR(J6="",C6=""),"",J6-C6)</f>
        <v/>
      </c>
      <c r="T6" t="inlineStr">
        <is>
          <t>Remplacement retraite</t>
        </is>
      </c>
    </row>
    <row r="7" ht="22" customHeight="1">
      <c r="B7" s="6" t="inlineStr">
        <is>
          <t>DR-2025-003</t>
        </is>
      </c>
      <c r="C7" s="35" t="n">
        <v>45677</v>
      </c>
      <c r="D7" s="6" t="inlineStr">
        <is>
          <t>Informatique</t>
        </is>
      </c>
      <c r="E7" s="6" t="inlineStr">
        <is>
          <t>Developpeur Full Stack</t>
        </is>
      </c>
      <c r="F7" s="6" t="inlineStr">
        <is>
          <t>Cadre</t>
        </is>
      </c>
      <c r="G7" s="6" t="inlineStr">
        <is>
          <t>CDI</t>
        </is>
      </c>
      <c r="H7" s="8" t="n">
        <v>2</v>
      </c>
      <c r="I7" s="6" t="inlineStr">
        <is>
          <t>Creation de poste</t>
        </is>
      </c>
      <c r="J7" s="35" t="n">
        <v>45748</v>
      </c>
      <c r="K7" s="6" t="inlineStr">
        <is>
          <t>Moyenne</t>
        </is>
      </c>
      <c r="L7" s="6" t="inlineStr">
        <is>
          <t>En attente</t>
        </is>
      </c>
      <c r="M7" s="35" t="n"/>
      <c r="N7" s="6" t="inlineStr">
        <is>
          <t>Tchinda Armand</t>
        </is>
      </c>
      <c r="O7" s="6" t="inlineStr">
        <is>
          <t>Chef de Service</t>
        </is>
      </c>
      <c r="P7" s="6" t="inlineStr">
        <is>
          <t>Skillmatch Africa</t>
        </is>
      </c>
      <c r="Q7" s="8" t="n">
        <v>400000</v>
      </c>
      <c r="R7" s="8" t="n">
        <v>200000</v>
      </c>
      <c r="S7" s="9">
        <f>IF(OR(J7="",C7=""),"",J7-C7)</f>
        <v/>
      </c>
      <c r="T7" t="inlineStr">
        <is>
          <t>Priorite Q2</t>
        </is>
      </c>
    </row>
    <row r="8" ht="22" customHeight="1">
      <c r="B8" s="10" t="inlineStr">
        <is>
          <t>DR-2025-004</t>
        </is>
      </c>
      <c r="C8" s="36" t="n">
        <v>45691</v>
      </c>
      <c r="D8" s="10" t="inlineStr">
        <is>
          <t>Ressources Humaines</t>
        </is>
      </c>
      <c r="E8" s="10" t="inlineStr">
        <is>
          <t>Assistante RH</t>
        </is>
      </c>
      <c r="F8" s="10" t="inlineStr">
        <is>
          <t>Operationnel</t>
        </is>
      </c>
      <c r="G8" s="10" t="inlineStr">
        <is>
          <t>CDD</t>
        </is>
      </c>
      <c r="H8" s="12" t="n">
        <v>1</v>
      </c>
      <c r="I8" s="10" t="inlineStr">
        <is>
          <t>Surcharge</t>
        </is>
      </c>
      <c r="J8" s="36" t="n">
        <v>45717</v>
      </c>
      <c r="K8" s="10" t="inlineStr">
        <is>
          <t>Haute</t>
        </is>
      </c>
      <c r="L8" s="10" t="inlineStr">
        <is>
          <t>Validée</t>
        </is>
      </c>
      <c r="M8" s="36" t="n"/>
      <c r="N8" s="10" t="inlineStr">
        <is>
          <t>Nganou Clarisse</t>
        </is>
      </c>
      <c r="O8" s="10" t="inlineStr">
        <is>
          <t>DRH</t>
        </is>
      </c>
      <c r="P8" s="10" t="inlineStr">
        <is>
          <t>Activa RH</t>
        </is>
      </c>
      <c r="Q8" s="12" t="n">
        <v>150000</v>
      </c>
      <c r="R8" s="12" t="n">
        <v>30000</v>
      </c>
      <c r="S8" s="13">
        <f>IF(OR(J8="",C8=""),"",J8-C8)</f>
        <v/>
      </c>
      <c r="T8" t="inlineStr">
        <is>
          <t>CDD 6 mois</t>
        </is>
      </c>
    </row>
    <row r="9" ht="22" customHeight="1">
      <c r="B9" s="6" t="inlineStr">
        <is>
          <t>DR-2025-005</t>
        </is>
      </c>
      <c r="C9" s="35" t="n">
        <v>45703</v>
      </c>
      <c r="D9" s="6" t="inlineStr">
        <is>
          <t>Restauration</t>
        </is>
      </c>
      <c r="E9" s="6" t="inlineStr">
        <is>
          <t>Chef cuisinier</t>
        </is>
      </c>
      <c r="F9" s="6" t="inlineStr">
        <is>
          <t>Agent de maitrise</t>
        </is>
      </c>
      <c r="G9" s="6" t="inlineStr">
        <is>
          <t>CDI</t>
        </is>
      </c>
      <c r="H9" s="8" t="n">
        <v>1</v>
      </c>
      <c r="I9" s="6" t="inlineStr">
        <is>
          <t>Remplacement</t>
        </is>
      </c>
      <c r="J9" s="35" t="n">
        <v>45717</v>
      </c>
      <c r="K9" s="6" t="inlineStr">
        <is>
          <t>Haute</t>
        </is>
      </c>
      <c r="L9" s="6" t="inlineStr">
        <is>
          <t>En cours</t>
        </is>
      </c>
      <c r="M9" s="35" t="n"/>
      <c r="N9" s="6" t="inlineStr">
        <is>
          <t>Ouedraogo Ibrahim</t>
        </is>
      </c>
      <c r="O9" s="6" t="inlineStr">
        <is>
          <t>Superviseur</t>
        </is>
      </c>
      <c r="P9" s="6" t="inlineStr">
        <is>
          <t>Interne (sans cabinet)</t>
        </is>
      </c>
      <c r="Q9" s="8" t="n">
        <v>250000</v>
      </c>
      <c r="R9" s="8" t="n">
        <v>50000</v>
      </c>
      <c r="S9" s="9">
        <f>IF(OR(J9="",C9=""),"",J9-C9)</f>
        <v/>
      </c>
      <c r="T9" t="inlineStr">
        <is>
          <t>Remplacement demission</t>
        </is>
      </c>
    </row>
    <row r="10" ht="22" customHeight="1">
      <c r="B10" s="10">
        <f>IF(C10="","","DR-2025-"&amp;TEXT(COUNTA($C$5:C10),"000"))</f>
        <v/>
      </c>
      <c r="C10" s="36" t="n"/>
      <c r="D10" s="10" t="n"/>
      <c r="E10" s="10" t="n"/>
      <c r="F10" s="10" t="n"/>
      <c r="G10" s="10" t="n"/>
      <c r="H10" s="12" t="n"/>
      <c r="I10" s="10" t="n"/>
      <c r="J10" s="36" t="n"/>
      <c r="K10" s="10" t="n"/>
      <c r="L10" s="10" t="n"/>
      <c r="M10" s="36" t="n"/>
      <c r="N10" s="10" t="n"/>
      <c r="O10" s="10" t="n"/>
      <c r="P10" s="10" t="n"/>
      <c r="Q10" s="12" t="n"/>
      <c r="R10" s="12" t="n"/>
      <c r="S10" s="12">
        <f>IF(OR(J10="",C10=""),"",J10-C10)</f>
        <v/>
      </c>
    </row>
    <row r="11" ht="22" customHeight="1">
      <c r="B11" s="6">
        <f>IF(C11="","","DR-2025-"&amp;TEXT(COUNTA($C$5:C11),"000"))</f>
        <v/>
      </c>
      <c r="C11" s="35" t="n"/>
      <c r="D11" s="6" t="n"/>
      <c r="E11" s="6" t="n"/>
      <c r="F11" s="6" t="n"/>
      <c r="G11" s="6" t="n"/>
      <c r="H11" s="8" t="n"/>
      <c r="I11" s="6" t="n"/>
      <c r="J11" s="35" t="n"/>
      <c r="K11" s="6" t="n"/>
      <c r="L11" s="6" t="n"/>
      <c r="M11" s="35" t="n"/>
      <c r="N11" s="6" t="n"/>
      <c r="O11" s="6" t="n"/>
      <c r="P11" s="6" t="n"/>
      <c r="Q11" s="8" t="n"/>
      <c r="R11" s="8" t="n"/>
      <c r="S11" s="8">
        <f>IF(OR(J11="",C11=""),"",J11-C11)</f>
        <v/>
      </c>
    </row>
    <row r="12" ht="22" customHeight="1">
      <c r="B12" s="10">
        <f>IF(C12="","","DR-2025-"&amp;TEXT(COUNTA($C$5:C12),"000"))</f>
        <v/>
      </c>
      <c r="C12" s="36" t="n"/>
      <c r="D12" s="10" t="n"/>
      <c r="E12" s="10" t="n"/>
      <c r="F12" s="10" t="n"/>
      <c r="G12" s="10" t="n"/>
      <c r="H12" s="12" t="n"/>
      <c r="I12" s="10" t="n"/>
      <c r="J12" s="36" t="n"/>
      <c r="K12" s="10" t="n"/>
      <c r="L12" s="10" t="n"/>
      <c r="M12" s="36" t="n"/>
      <c r="N12" s="10" t="n"/>
      <c r="O12" s="10" t="n"/>
      <c r="P12" s="10" t="n"/>
      <c r="Q12" s="12" t="n"/>
      <c r="R12" s="12" t="n"/>
      <c r="S12" s="12">
        <f>IF(OR(J12="",C12=""),"",J12-C12)</f>
        <v/>
      </c>
    </row>
    <row r="13" ht="22" customHeight="1">
      <c r="B13" s="6">
        <f>IF(C13="","","DR-2025-"&amp;TEXT(COUNTA($C$5:C13),"000"))</f>
        <v/>
      </c>
      <c r="C13" s="35" t="n"/>
      <c r="D13" s="6" t="n"/>
      <c r="E13" s="6" t="n"/>
      <c r="F13" s="6" t="n"/>
      <c r="G13" s="6" t="n"/>
      <c r="H13" s="8" t="n"/>
      <c r="I13" s="6" t="n"/>
      <c r="J13" s="35" t="n"/>
      <c r="K13" s="6" t="n"/>
      <c r="L13" s="6" t="n"/>
      <c r="M13" s="35" t="n"/>
      <c r="N13" s="6" t="n"/>
      <c r="O13" s="6" t="n"/>
      <c r="P13" s="6" t="n"/>
      <c r="Q13" s="8" t="n"/>
      <c r="R13" s="8" t="n"/>
      <c r="S13" s="8">
        <f>IF(OR(J13="",C13=""),"",J13-C13)</f>
        <v/>
      </c>
    </row>
    <row r="14" ht="22" customHeight="1">
      <c r="B14" s="10">
        <f>IF(C14="","","DR-2025-"&amp;TEXT(COUNTA($C$5:C14),"000"))</f>
        <v/>
      </c>
      <c r="C14" s="36" t="n"/>
      <c r="D14" s="10" t="n"/>
      <c r="E14" s="10" t="n"/>
      <c r="F14" s="10" t="n"/>
      <c r="G14" s="10" t="n"/>
      <c r="H14" s="12" t="n"/>
      <c r="I14" s="10" t="n"/>
      <c r="J14" s="36" t="n"/>
      <c r="K14" s="10" t="n"/>
      <c r="L14" s="10" t="n"/>
      <c r="M14" s="36" t="n"/>
      <c r="N14" s="10" t="n"/>
      <c r="O14" s="10" t="n"/>
      <c r="P14" s="10" t="n"/>
      <c r="Q14" s="12" t="n"/>
      <c r="R14" s="12" t="n"/>
      <c r="S14" s="12">
        <f>IF(OR(J14="",C14=""),"",J14-C14)</f>
        <v/>
      </c>
    </row>
    <row r="15" ht="22" customHeight="1">
      <c r="B15" s="6">
        <f>IF(C15="","","DR-2025-"&amp;TEXT(COUNTA($C$5:C15),"000"))</f>
        <v/>
      </c>
      <c r="C15" s="35" t="n"/>
      <c r="D15" s="6" t="n"/>
      <c r="E15" s="6" t="n"/>
      <c r="F15" s="6" t="n"/>
      <c r="G15" s="6" t="n"/>
      <c r="H15" s="8" t="n"/>
      <c r="I15" s="6" t="n"/>
      <c r="J15" s="35" t="n"/>
      <c r="K15" s="6" t="n"/>
      <c r="L15" s="6" t="n"/>
      <c r="M15" s="35" t="n"/>
      <c r="N15" s="6" t="n"/>
      <c r="O15" s="6" t="n"/>
      <c r="P15" s="6" t="n"/>
      <c r="Q15" s="8" t="n"/>
      <c r="R15" s="8" t="n"/>
      <c r="S15" s="8">
        <f>IF(OR(J15="",C15=""),"",J15-C15)</f>
        <v/>
      </c>
    </row>
    <row r="16" ht="22" customHeight="1">
      <c r="B16" s="10">
        <f>IF(C16="","","DR-2025-"&amp;TEXT(COUNTA($C$5:C16),"000"))</f>
        <v/>
      </c>
      <c r="C16" s="36" t="n"/>
      <c r="D16" s="10" t="n"/>
      <c r="E16" s="10" t="n"/>
      <c r="F16" s="10" t="n"/>
      <c r="G16" s="10" t="n"/>
      <c r="H16" s="12" t="n"/>
      <c r="I16" s="10" t="n"/>
      <c r="J16" s="36" t="n"/>
      <c r="K16" s="10" t="n"/>
      <c r="L16" s="10" t="n"/>
      <c r="M16" s="36" t="n"/>
      <c r="N16" s="10" t="n"/>
      <c r="O16" s="10" t="n"/>
      <c r="P16" s="10" t="n"/>
      <c r="Q16" s="12" t="n"/>
      <c r="R16" s="12" t="n"/>
      <c r="S16" s="12">
        <f>IF(OR(J16="",C16=""),"",J16-C16)</f>
        <v/>
      </c>
    </row>
    <row r="17" ht="22" customHeight="1">
      <c r="B17" s="6">
        <f>IF(C17="","","DR-2025-"&amp;TEXT(COUNTA($C$5:C17),"000"))</f>
        <v/>
      </c>
      <c r="C17" s="35" t="n"/>
      <c r="D17" s="6" t="n"/>
      <c r="E17" s="6" t="n"/>
      <c r="F17" s="6" t="n"/>
      <c r="G17" s="6" t="n"/>
      <c r="H17" s="8" t="n"/>
      <c r="I17" s="6" t="n"/>
      <c r="J17" s="35" t="n"/>
      <c r="K17" s="6" t="n"/>
      <c r="L17" s="6" t="n"/>
      <c r="M17" s="35" t="n"/>
      <c r="N17" s="6" t="n"/>
      <c r="O17" s="6" t="n"/>
      <c r="P17" s="6" t="n"/>
      <c r="Q17" s="8" t="n"/>
      <c r="R17" s="8" t="n"/>
      <c r="S17" s="8">
        <f>IF(OR(J17="",C17=""),"",J17-C17)</f>
        <v/>
      </c>
    </row>
    <row r="18" ht="22" customHeight="1">
      <c r="B18" s="10">
        <f>IF(C18="","","DR-2025-"&amp;TEXT(COUNTA($C$5:C18),"000"))</f>
        <v/>
      </c>
      <c r="C18" s="36" t="n"/>
      <c r="D18" s="10" t="n"/>
      <c r="E18" s="10" t="n"/>
      <c r="F18" s="10" t="n"/>
      <c r="G18" s="10" t="n"/>
      <c r="H18" s="12" t="n"/>
      <c r="I18" s="10" t="n"/>
      <c r="J18" s="36" t="n"/>
      <c r="K18" s="10" t="n"/>
      <c r="L18" s="10" t="n"/>
      <c r="M18" s="36" t="n"/>
      <c r="N18" s="10" t="n"/>
      <c r="O18" s="10" t="n"/>
      <c r="P18" s="10" t="n"/>
      <c r="Q18" s="12" t="n"/>
      <c r="R18" s="12" t="n"/>
      <c r="S18" s="12">
        <f>IF(OR(J18="",C18=""),"",J18-C18)</f>
        <v/>
      </c>
    </row>
    <row r="19" ht="22" customHeight="1">
      <c r="B19" s="6">
        <f>IF(C19="","","DR-2025-"&amp;TEXT(COUNTA($C$5:C19),"000"))</f>
        <v/>
      </c>
      <c r="C19" s="35" t="n"/>
      <c r="D19" s="6" t="n"/>
      <c r="E19" s="6" t="n"/>
      <c r="F19" s="6" t="n"/>
      <c r="G19" s="6" t="n"/>
      <c r="H19" s="8" t="n"/>
      <c r="I19" s="6" t="n"/>
      <c r="J19" s="35" t="n"/>
      <c r="K19" s="6" t="n"/>
      <c r="L19" s="6" t="n"/>
      <c r="M19" s="35" t="n"/>
      <c r="N19" s="6" t="n"/>
      <c r="O19" s="6" t="n"/>
      <c r="P19" s="6" t="n"/>
      <c r="Q19" s="8" t="n"/>
      <c r="R19" s="8" t="n"/>
      <c r="S19" s="8">
        <f>IF(OR(J19="",C19=""),"",J19-C19)</f>
        <v/>
      </c>
    </row>
    <row r="20" ht="22" customHeight="1">
      <c r="B20" s="10">
        <f>IF(C20="","","DR-2025-"&amp;TEXT(COUNTA($C$5:C20),"000"))</f>
        <v/>
      </c>
      <c r="C20" s="36" t="n"/>
      <c r="D20" s="10" t="n"/>
      <c r="E20" s="10" t="n"/>
      <c r="F20" s="10" t="n"/>
      <c r="G20" s="10" t="n"/>
      <c r="H20" s="12" t="n"/>
      <c r="I20" s="10" t="n"/>
      <c r="J20" s="36" t="n"/>
      <c r="K20" s="10" t="n"/>
      <c r="L20" s="10" t="n"/>
      <c r="M20" s="36" t="n"/>
      <c r="N20" s="10" t="n"/>
      <c r="O20" s="10" t="n"/>
      <c r="P20" s="10" t="n"/>
      <c r="Q20" s="12" t="n"/>
      <c r="R20" s="12" t="n"/>
      <c r="S20" s="12">
        <f>IF(OR(J20="",C20=""),"",J20-C20)</f>
        <v/>
      </c>
    </row>
    <row r="21" ht="22" customHeight="1">
      <c r="B21" s="6">
        <f>IF(C21="","","DR-2025-"&amp;TEXT(COUNTA($C$5:C21),"000"))</f>
        <v/>
      </c>
      <c r="C21" s="35" t="n"/>
      <c r="D21" s="6" t="n"/>
      <c r="E21" s="6" t="n"/>
      <c r="F21" s="6" t="n"/>
      <c r="G21" s="6" t="n"/>
      <c r="H21" s="8" t="n"/>
      <c r="I21" s="6" t="n"/>
      <c r="J21" s="35" t="n"/>
      <c r="K21" s="6" t="n"/>
      <c r="L21" s="6" t="n"/>
      <c r="M21" s="35" t="n"/>
      <c r="N21" s="6" t="n"/>
      <c r="O21" s="6" t="n"/>
      <c r="P21" s="6" t="n"/>
      <c r="Q21" s="8" t="n"/>
      <c r="R21" s="8" t="n"/>
      <c r="S21" s="8">
        <f>IF(OR(J21="",C21=""),"",J21-C21)</f>
        <v/>
      </c>
    </row>
    <row r="22" ht="22" customHeight="1">
      <c r="B22" s="10">
        <f>IF(C22="","","DR-2025-"&amp;TEXT(COUNTA($C$5:C22),"000"))</f>
        <v/>
      </c>
      <c r="C22" s="36" t="n"/>
      <c r="D22" s="10" t="n"/>
      <c r="E22" s="10" t="n"/>
      <c r="F22" s="10" t="n"/>
      <c r="G22" s="10" t="n"/>
      <c r="H22" s="12" t="n"/>
      <c r="I22" s="10" t="n"/>
      <c r="J22" s="36" t="n"/>
      <c r="K22" s="10" t="n"/>
      <c r="L22" s="10" t="n"/>
      <c r="M22" s="36" t="n"/>
      <c r="N22" s="10" t="n"/>
      <c r="O22" s="10" t="n"/>
      <c r="P22" s="10" t="n"/>
      <c r="Q22" s="12" t="n"/>
      <c r="R22" s="12" t="n"/>
      <c r="S22" s="12">
        <f>IF(OR(J22="",C22=""),"",J22-C22)</f>
        <v/>
      </c>
    </row>
    <row r="23" ht="22" customHeight="1">
      <c r="B23" s="6">
        <f>IF(C23="","","DR-2025-"&amp;TEXT(COUNTA($C$5:C23),"000"))</f>
        <v/>
      </c>
      <c r="C23" s="35" t="n"/>
      <c r="D23" s="6" t="n"/>
      <c r="E23" s="6" t="n"/>
      <c r="F23" s="6" t="n"/>
      <c r="G23" s="6" t="n"/>
      <c r="H23" s="8" t="n"/>
      <c r="I23" s="6" t="n"/>
      <c r="J23" s="35" t="n"/>
      <c r="K23" s="6" t="n"/>
      <c r="L23" s="6" t="n"/>
      <c r="M23" s="35" t="n"/>
      <c r="N23" s="6" t="n"/>
      <c r="O23" s="6" t="n"/>
      <c r="P23" s="6" t="n"/>
      <c r="Q23" s="8" t="n"/>
      <c r="R23" s="8" t="n"/>
      <c r="S23" s="8">
        <f>IF(OR(J23="",C23=""),"",J23-C23)</f>
        <v/>
      </c>
    </row>
    <row r="24" ht="22" customHeight="1">
      <c r="B24" s="10">
        <f>IF(C24="","","DR-2025-"&amp;TEXT(COUNTA($C$5:C24),"000"))</f>
        <v/>
      </c>
      <c r="C24" s="36" t="n"/>
      <c r="D24" s="10" t="n"/>
      <c r="E24" s="10" t="n"/>
      <c r="F24" s="10" t="n"/>
      <c r="G24" s="10" t="n"/>
      <c r="H24" s="12" t="n"/>
      <c r="I24" s="10" t="n"/>
      <c r="J24" s="36" t="n"/>
      <c r="K24" s="10" t="n"/>
      <c r="L24" s="10" t="n"/>
      <c r="M24" s="36" t="n"/>
      <c r="N24" s="10" t="n"/>
      <c r="O24" s="10" t="n"/>
      <c r="P24" s="10" t="n"/>
      <c r="Q24" s="12" t="n"/>
      <c r="R24" s="12" t="n"/>
      <c r="S24" s="12">
        <f>IF(OR(J24="",C24=""),"",J24-C24)</f>
        <v/>
      </c>
    </row>
    <row r="25" ht="22" customHeight="1">
      <c r="B25" s="6">
        <f>IF(C25="","","DR-2025-"&amp;TEXT(COUNTA($C$5:C25),"000"))</f>
        <v/>
      </c>
      <c r="C25" s="35" t="n"/>
      <c r="D25" s="6" t="n"/>
      <c r="E25" s="6" t="n"/>
      <c r="F25" s="6" t="n"/>
      <c r="G25" s="6" t="n"/>
      <c r="H25" s="8" t="n"/>
      <c r="I25" s="6" t="n"/>
      <c r="J25" s="35" t="n"/>
      <c r="K25" s="6" t="n"/>
      <c r="L25" s="6" t="n"/>
      <c r="M25" s="35" t="n"/>
      <c r="N25" s="6" t="n"/>
      <c r="O25" s="6" t="n"/>
      <c r="P25" s="6" t="n"/>
      <c r="Q25" s="8" t="n"/>
      <c r="R25" s="8" t="n"/>
      <c r="S25" s="8">
        <f>IF(OR(J25="",C25=""),"",J25-C25)</f>
        <v/>
      </c>
    </row>
    <row r="26" ht="22" customHeight="1">
      <c r="B26" s="10">
        <f>IF(C26="","","DR-2025-"&amp;TEXT(COUNTA($C$5:C26),"000"))</f>
        <v/>
      </c>
      <c r="C26" s="36" t="n"/>
      <c r="D26" s="10" t="n"/>
      <c r="E26" s="10" t="n"/>
      <c r="F26" s="10" t="n"/>
      <c r="G26" s="10" t="n"/>
      <c r="H26" s="12" t="n"/>
      <c r="I26" s="10" t="n"/>
      <c r="J26" s="36" t="n"/>
      <c r="K26" s="10" t="n"/>
      <c r="L26" s="10" t="n"/>
      <c r="M26" s="36" t="n"/>
      <c r="N26" s="10" t="n"/>
      <c r="O26" s="10" t="n"/>
      <c r="P26" s="10" t="n"/>
      <c r="Q26" s="12" t="n"/>
      <c r="R26" s="12" t="n"/>
      <c r="S26" s="12">
        <f>IF(OR(J26="",C26=""),"",J26-C26)</f>
        <v/>
      </c>
    </row>
    <row r="27" ht="22" customHeight="1">
      <c r="B27" s="6">
        <f>IF(C27="","","DR-2025-"&amp;TEXT(COUNTA($C$5:C27),"000"))</f>
        <v/>
      </c>
      <c r="C27" s="35" t="n"/>
      <c r="D27" s="6" t="n"/>
      <c r="E27" s="6" t="n"/>
      <c r="F27" s="6" t="n"/>
      <c r="G27" s="6" t="n"/>
      <c r="H27" s="8" t="n"/>
      <c r="I27" s="6" t="n"/>
      <c r="J27" s="35" t="n"/>
      <c r="K27" s="6" t="n"/>
      <c r="L27" s="6" t="n"/>
      <c r="M27" s="35" t="n"/>
      <c r="N27" s="6" t="n"/>
      <c r="O27" s="6" t="n"/>
      <c r="P27" s="6" t="n"/>
      <c r="Q27" s="8" t="n"/>
      <c r="R27" s="8" t="n"/>
      <c r="S27" s="8">
        <f>IF(OR(J27="",C27=""),"",J27-C27)</f>
        <v/>
      </c>
    </row>
    <row r="28" ht="22" customHeight="1">
      <c r="B28" s="10">
        <f>IF(C28="","","DR-2025-"&amp;TEXT(COUNTA($C$5:C28),"000"))</f>
        <v/>
      </c>
      <c r="C28" s="36" t="n"/>
      <c r="D28" s="10" t="n"/>
      <c r="E28" s="10" t="n"/>
      <c r="F28" s="10" t="n"/>
      <c r="G28" s="10" t="n"/>
      <c r="H28" s="12" t="n"/>
      <c r="I28" s="10" t="n"/>
      <c r="J28" s="36" t="n"/>
      <c r="K28" s="10" t="n"/>
      <c r="L28" s="10" t="n"/>
      <c r="M28" s="36" t="n"/>
      <c r="N28" s="10" t="n"/>
      <c r="O28" s="10" t="n"/>
      <c r="P28" s="10" t="n"/>
      <c r="Q28" s="12" t="n"/>
      <c r="R28" s="12" t="n"/>
      <c r="S28" s="12">
        <f>IF(OR(J28="",C28=""),"",J28-C28)</f>
        <v/>
      </c>
    </row>
    <row r="29" ht="22" customHeight="1">
      <c r="B29" s="6">
        <f>IF(C29="","","DR-2025-"&amp;TEXT(COUNTA($C$5:C29),"000"))</f>
        <v/>
      </c>
      <c r="C29" s="35" t="n"/>
      <c r="D29" s="6" t="n"/>
      <c r="E29" s="6" t="n"/>
      <c r="F29" s="6" t="n"/>
      <c r="G29" s="6" t="n"/>
      <c r="H29" s="8" t="n"/>
      <c r="I29" s="6" t="n"/>
      <c r="J29" s="35" t="n"/>
      <c r="K29" s="6" t="n"/>
      <c r="L29" s="6" t="n"/>
      <c r="M29" s="35" t="n"/>
      <c r="N29" s="6" t="n"/>
      <c r="O29" s="6" t="n"/>
      <c r="P29" s="6" t="n"/>
      <c r="Q29" s="8" t="n"/>
      <c r="R29" s="8" t="n"/>
      <c r="S29" s="8">
        <f>IF(OR(J29="",C29=""),"",J29-C29)</f>
        <v/>
      </c>
    </row>
    <row r="30" ht="22" customHeight="1">
      <c r="B30" s="10">
        <f>IF(C30="","","DR-2025-"&amp;TEXT(COUNTA($C$5:C30),"000"))</f>
        <v/>
      </c>
      <c r="C30" s="36" t="n"/>
      <c r="D30" s="10" t="n"/>
      <c r="E30" s="10" t="n"/>
      <c r="F30" s="10" t="n"/>
      <c r="G30" s="10" t="n"/>
      <c r="H30" s="12" t="n"/>
      <c r="I30" s="10" t="n"/>
      <c r="J30" s="36" t="n"/>
      <c r="K30" s="10" t="n"/>
      <c r="L30" s="10" t="n"/>
      <c r="M30" s="36" t="n"/>
      <c r="N30" s="10" t="n"/>
      <c r="O30" s="10" t="n"/>
      <c r="P30" s="10" t="n"/>
      <c r="Q30" s="12" t="n"/>
      <c r="R30" s="12" t="n"/>
      <c r="S30" s="12">
        <f>IF(OR(J30="",C30=""),"",J30-C30)</f>
        <v/>
      </c>
    </row>
    <row r="31" ht="22" customHeight="1">
      <c r="B31" s="6">
        <f>IF(C31="","","DR-2025-"&amp;TEXT(COUNTA($C$5:C31),"000"))</f>
        <v/>
      </c>
      <c r="C31" s="35" t="n"/>
      <c r="D31" s="6" t="n"/>
      <c r="E31" s="6" t="n"/>
      <c r="F31" s="6" t="n"/>
      <c r="G31" s="6" t="n"/>
      <c r="H31" s="8" t="n"/>
      <c r="I31" s="6" t="n"/>
      <c r="J31" s="35" t="n"/>
      <c r="K31" s="6" t="n"/>
      <c r="L31" s="6" t="n"/>
      <c r="M31" s="35" t="n"/>
      <c r="N31" s="6" t="n"/>
      <c r="O31" s="6" t="n"/>
      <c r="P31" s="6" t="n"/>
      <c r="Q31" s="8" t="n"/>
      <c r="R31" s="8" t="n"/>
      <c r="S31" s="8">
        <f>IF(OR(J31="",C31=""),"",J31-C31)</f>
        <v/>
      </c>
    </row>
    <row r="32" ht="22" customHeight="1">
      <c r="B32" s="10">
        <f>IF(C32="","","DR-2025-"&amp;TEXT(COUNTA($C$5:C32),"000"))</f>
        <v/>
      </c>
      <c r="C32" s="36" t="n"/>
      <c r="D32" s="10" t="n"/>
      <c r="E32" s="10" t="n"/>
      <c r="F32" s="10" t="n"/>
      <c r="G32" s="10" t="n"/>
      <c r="H32" s="12" t="n"/>
      <c r="I32" s="10" t="n"/>
      <c r="J32" s="36" t="n"/>
      <c r="K32" s="10" t="n"/>
      <c r="L32" s="10" t="n"/>
      <c r="M32" s="36" t="n"/>
      <c r="N32" s="10" t="n"/>
      <c r="O32" s="10" t="n"/>
      <c r="P32" s="10" t="n"/>
      <c r="Q32" s="12" t="n"/>
      <c r="R32" s="12" t="n"/>
      <c r="S32" s="12">
        <f>IF(OR(J32="",C32=""),"",J32-C32)</f>
        <v/>
      </c>
    </row>
    <row r="33" ht="22" customHeight="1">
      <c r="B33" s="6">
        <f>IF(C33="","","DR-2025-"&amp;TEXT(COUNTA($C$5:C33),"000"))</f>
        <v/>
      </c>
      <c r="C33" s="35" t="n"/>
      <c r="D33" s="6" t="n"/>
      <c r="E33" s="6" t="n"/>
      <c r="F33" s="6" t="n"/>
      <c r="G33" s="6" t="n"/>
      <c r="H33" s="8" t="n"/>
      <c r="I33" s="6" t="n"/>
      <c r="J33" s="35" t="n"/>
      <c r="K33" s="6" t="n"/>
      <c r="L33" s="6" t="n"/>
      <c r="M33" s="35" t="n"/>
      <c r="N33" s="6" t="n"/>
      <c r="O33" s="6" t="n"/>
      <c r="P33" s="6" t="n"/>
      <c r="Q33" s="8" t="n"/>
      <c r="R33" s="8" t="n"/>
      <c r="S33" s="8">
        <f>IF(OR(J33="",C33=""),"",J33-C33)</f>
        <v/>
      </c>
    </row>
    <row r="34" ht="22" customHeight="1">
      <c r="B34" s="10">
        <f>IF(C34="","","DR-2025-"&amp;TEXT(COUNTA($C$5:C34),"000"))</f>
        <v/>
      </c>
      <c r="C34" s="36" t="n"/>
      <c r="D34" s="10" t="n"/>
      <c r="E34" s="10" t="n"/>
      <c r="F34" s="10" t="n"/>
      <c r="G34" s="10" t="n"/>
      <c r="H34" s="12" t="n"/>
      <c r="I34" s="10" t="n"/>
      <c r="J34" s="36" t="n"/>
      <c r="K34" s="10" t="n"/>
      <c r="L34" s="10" t="n"/>
      <c r="M34" s="36" t="n"/>
      <c r="N34" s="10" t="n"/>
      <c r="O34" s="10" t="n"/>
      <c r="P34" s="10" t="n"/>
      <c r="Q34" s="12" t="n"/>
      <c r="R34" s="12" t="n"/>
      <c r="S34" s="12">
        <f>IF(OR(J34="",C34=""),"",J34-C34)</f>
        <v/>
      </c>
    </row>
    <row r="35" ht="22" customHeight="1">
      <c r="B35" s="6">
        <f>IF(C35="","","DR-2025-"&amp;TEXT(COUNTA($C$5:C35),"000"))</f>
        <v/>
      </c>
      <c r="C35" s="35" t="n"/>
      <c r="D35" s="6" t="n"/>
      <c r="E35" s="6" t="n"/>
      <c r="F35" s="6" t="n"/>
      <c r="G35" s="6" t="n"/>
      <c r="H35" s="8" t="n"/>
      <c r="I35" s="6" t="n"/>
      <c r="J35" s="35" t="n"/>
      <c r="K35" s="6" t="n"/>
      <c r="L35" s="6" t="n"/>
      <c r="M35" s="35" t="n"/>
      <c r="N35" s="6" t="n"/>
      <c r="O35" s="6" t="n"/>
      <c r="P35" s="6" t="n"/>
      <c r="Q35" s="8" t="n"/>
      <c r="R35" s="8" t="n"/>
      <c r="S35" s="8">
        <f>IF(OR(J35="",C35=""),"",J35-C35)</f>
        <v/>
      </c>
    </row>
    <row r="36" ht="22" customHeight="1">
      <c r="B36" s="10">
        <f>IF(C36="","","DR-2025-"&amp;TEXT(COUNTA($C$5:C36),"000"))</f>
        <v/>
      </c>
      <c r="C36" s="36" t="n"/>
      <c r="D36" s="10" t="n"/>
      <c r="E36" s="10" t="n"/>
      <c r="F36" s="10" t="n"/>
      <c r="G36" s="10" t="n"/>
      <c r="H36" s="12" t="n"/>
      <c r="I36" s="10" t="n"/>
      <c r="J36" s="36" t="n"/>
      <c r="K36" s="10" t="n"/>
      <c r="L36" s="10" t="n"/>
      <c r="M36" s="36" t="n"/>
      <c r="N36" s="10" t="n"/>
      <c r="O36" s="10" t="n"/>
      <c r="P36" s="10" t="n"/>
      <c r="Q36" s="12" t="n"/>
      <c r="R36" s="12" t="n"/>
      <c r="S36" s="12">
        <f>IF(OR(J36="",C36=""),"",J36-C36)</f>
        <v/>
      </c>
    </row>
    <row r="37" ht="22" customHeight="1">
      <c r="B37" s="6">
        <f>IF(C37="","","DR-2025-"&amp;TEXT(COUNTA($C$5:C37),"000"))</f>
        <v/>
      </c>
      <c r="C37" s="35" t="n"/>
      <c r="D37" s="6" t="n"/>
      <c r="E37" s="6" t="n"/>
      <c r="F37" s="6" t="n"/>
      <c r="G37" s="6" t="n"/>
      <c r="H37" s="8" t="n"/>
      <c r="I37" s="6" t="n"/>
      <c r="J37" s="35" t="n"/>
      <c r="K37" s="6" t="n"/>
      <c r="L37" s="6" t="n"/>
      <c r="M37" s="35" t="n"/>
      <c r="N37" s="6" t="n"/>
      <c r="O37" s="6" t="n"/>
      <c r="P37" s="6" t="n"/>
      <c r="Q37" s="8" t="n"/>
      <c r="R37" s="8" t="n"/>
      <c r="S37" s="8">
        <f>IF(OR(J37="",C37=""),"",J37-C37)</f>
        <v/>
      </c>
    </row>
    <row r="38" ht="22" customHeight="1">
      <c r="B38" s="10">
        <f>IF(C38="","","DR-2025-"&amp;TEXT(COUNTA($C$5:C38),"000"))</f>
        <v/>
      </c>
      <c r="C38" s="36" t="n"/>
      <c r="D38" s="10" t="n"/>
      <c r="E38" s="10" t="n"/>
      <c r="F38" s="10" t="n"/>
      <c r="G38" s="10" t="n"/>
      <c r="H38" s="12" t="n"/>
      <c r="I38" s="10" t="n"/>
      <c r="J38" s="36" t="n"/>
      <c r="K38" s="10" t="n"/>
      <c r="L38" s="10" t="n"/>
      <c r="M38" s="36" t="n"/>
      <c r="N38" s="10" t="n"/>
      <c r="O38" s="10" t="n"/>
      <c r="P38" s="10" t="n"/>
      <c r="Q38" s="12" t="n"/>
      <c r="R38" s="12" t="n"/>
      <c r="S38" s="12">
        <f>IF(OR(J38="",C38=""),"",J38-C38)</f>
        <v/>
      </c>
    </row>
    <row r="39" ht="22" customHeight="1">
      <c r="B39" s="6">
        <f>IF(C39="","","DR-2025-"&amp;TEXT(COUNTA($C$5:C39),"000"))</f>
        <v/>
      </c>
      <c r="C39" s="35" t="n"/>
      <c r="D39" s="6" t="n"/>
      <c r="E39" s="6" t="n"/>
      <c r="F39" s="6" t="n"/>
      <c r="G39" s="6" t="n"/>
      <c r="H39" s="8" t="n"/>
      <c r="I39" s="6" t="n"/>
      <c r="J39" s="35" t="n"/>
      <c r="K39" s="6" t="n"/>
      <c r="L39" s="6" t="n"/>
      <c r="M39" s="35" t="n"/>
      <c r="N39" s="6" t="n"/>
      <c r="O39" s="6" t="n"/>
      <c r="P39" s="6" t="n"/>
      <c r="Q39" s="8" t="n"/>
      <c r="R39" s="8" t="n"/>
      <c r="S39" s="8">
        <f>IF(OR(J39="",C39=""),"",J39-C39)</f>
        <v/>
      </c>
    </row>
    <row r="40" ht="22" customHeight="1">
      <c r="B40" s="10">
        <f>IF(C40="","","DR-2025-"&amp;TEXT(COUNTA($C$5:C40),"000"))</f>
        <v/>
      </c>
      <c r="C40" s="36" t="n"/>
      <c r="D40" s="10" t="n"/>
      <c r="E40" s="10" t="n"/>
      <c r="F40" s="10" t="n"/>
      <c r="G40" s="10" t="n"/>
      <c r="H40" s="12" t="n"/>
      <c r="I40" s="10" t="n"/>
      <c r="J40" s="36" t="n"/>
      <c r="K40" s="10" t="n"/>
      <c r="L40" s="10" t="n"/>
      <c r="M40" s="36" t="n"/>
      <c r="N40" s="10" t="n"/>
      <c r="O40" s="10" t="n"/>
      <c r="P40" s="10" t="n"/>
      <c r="Q40" s="12" t="n"/>
      <c r="R40" s="12" t="n"/>
      <c r="S40" s="12">
        <f>IF(OR(J40="",C40=""),"",J40-C40)</f>
        <v/>
      </c>
    </row>
    <row r="41" ht="22" customHeight="1">
      <c r="B41" s="6">
        <f>IF(C41="","","DR-2025-"&amp;TEXT(COUNTA($C$5:C41),"000"))</f>
        <v/>
      </c>
      <c r="C41" s="35" t="n"/>
      <c r="D41" s="6" t="n"/>
      <c r="E41" s="6" t="n"/>
      <c r="F41" s="6" t="n"/>
      <c r="G41" s="6" t="n"/>
      <c r="H41" s="8" t="n"/>
      <c r="I41" s="6" t="n"/>
      <c r="J41" s="35" t="n"/>
      <c r="K41" s="6" t="n"/>
      <c r="L41" s="6" t="n"/>
      <c r="M41" s="35" t="n"/>
      <c r="N41" s="6" t="n"/>
      <c r="O41" s="6" t="n"/>
      <c r="P41" s="6" t="n"/>
      <c r="Q41" s="8" t="n"/>
      <c r="R41" s="8" t="n"/>
      <c r="S41" s="8">
        <f>IF(OR(J41="",C41=""),"",J41-C41)</f>
        <v/>
      </c>
    </row>
    <row r="42" ht="22" customHeight="1">
      <c r="B42" s="10">
        <f>IF(C42="","","DR-2025-"&amp;TEXT(COUNTA($C$5:C42),"000"))</f>
        <v/>
      </c>
      <c r="C42" s="36" t="n"/>
      <c r="D42" s="10" t="n"/>
      <c r="E42" s="10" t="n"/>
      <c r="F42" s="10" t="n"/>
      <c r="G42" s="10" t="n"/>
      <c r="H42" s="12" t="n"/>
      <c r="I42" s="10" t="n"/>
      <c r="J42" s="36" t="n"/>
      <c r="K42" s="10" t="n"/>
      <c r="L42" s="10" t="n"/>
      <c r="M42" s="36" t="n"/>
      <c r="N42" s="10" t="n"/>
      <c r="O42" s="10" t="n"/>
      <c r="P42" s="10" t="n"/>
      <c r="Q42" s="12" t="n"/>
      <c r="R42" s="12" t="n"/>
      <c r="S42" s="12">
        <f>IF(OR(J42="",C42=""),"",J42-C42)</f>
        <v/>
      </c>
    </row>
    <row r="43" ht="22" customHeight="1">
      <c r="B43" s="6">
        <f>IF(C43="","","DR-2025-"&amp;TEXT(COUNTA($C$5:C43),"000"))</f>
        <v/>
      </c>
      <c r="C43" s="35" t="n"/>
      <c r="D43" s="6" t="n"/>
      <c r="E43" s="6" t="n"/>
      <c r="F43" s="6" t="n"/>
      <c r="G43" s="6" t="n"/>
      <c r="H43" s="8" t="n"/>
      <c r="I43" s="6" t="n"/>
      <c r="J43" s="35" t="n"/>
      <c r="K43" s="6" t="n"/>
      <c r="L43" s="6" t="n"/>
      <c r="M43" s="35" t="n"/>
      <c r="N43" s="6" t="n"/>
      <c r="O43" s="6" t="n"/>
      <c r="P43" s="6" t="n"/>
      <c r="Q43" s="8" t="n"/>
      <c r="R43" s="8" t="n"/>
      <c r="S43" s="8">
        <f>IF(OR(J43="",C43=""),"",J43-C43)</f>
        <v/>
      </c>
    </row>
    <row r="44" ht="22" customHeight="1">
      <c r="B44" s="10">
        <f>IF(C44="","","DR-2025-"&amp;TEXT(COUNTA($C$5:C44),"000"))</f>
        <v/>
      </c>
      <c r="C44" s="36" t="n"/>
      <c r="D44" s="10" t="n"/>
      <c r="E44" s="10" t="n"/>
      <c r="F44" s="10" t="n"/>
      <c r="G44" s="10" t="n"/>
      <c r="H44" s="12" t="n"/>
      <c r="I44" s="10" t="n"/>
      <c r="J44" s="36" t="n"/>
      <c r="K44" s="10" t="n"/>
      <c r="L44" s="10" t="n"/>
      <c r="M44" s="36" t="n"/>
      <c r="N44" s="10" t="n"/>
      <c r="O44" s="10" t="n"/>
      <c r="P44" s="10" t="n"/>
      <c r="Q44" s="12" t="n"/>
      <c r="R44" s="12" t="n"/>
      <c r="S44" s="12">
        <f>IF(OR(J44="",C44=""),"",J44-C44)</f>
        <v/>
      </c>
    </row>
    <row r="45" ht="22" customHeight="1">
      <c r="B45" s="6">
        <f>IF(C45="","","DR-2025-"&amp;TEXT(COUNTA($C$5:C45),"000"))</f>
        <v/>
      </c>
      <c r="C45" s="35" t="n"/>
      <c r="D45" s="6" t="n"/>
      <c r="E45" s="6" t="n"/>
      <c r="F45" s="6" t="n"/>
      <c r="G45" s="6" t="n"/>
      <c r="H45" s="8" t="n"/>
      <c r="I45" s="6" t="n"/>
      <c r="J45" s="35" t="n"/>
      <c r="K45" s="6" t="n"/>
      <c r="L45" s="6" t="n"/>
      <c r="M45" s="35" t="n"/>
      <c r="N45" s="6" t="n"/>
      <c r="O45" s="6" t="n"/>
      <c r="P45" s="6" t="n"/>
      <c r="Q45" s="8" t="n"/>
      <c r="R45" s="8" t="n"/>
      <c r="S45" s="8">
        <f>IF(OR(J45="",C45=""),"",J45-C45)</f>
        <v/>
      </c>
    </row>
    <row r="46" ht="22" customHeight="1">
      <c r="B46" s="10">
        <f>IF(C46="","","DR-2025-"&amp;TEXT(COUNTA($C$5:C46),"000"))</f>
        <v/>
      </c>
      <c r="C46" s="36" t="n"/>
      <c r="D46" s="10" t="n"/>
      <c r="E46" s="10" t="n"/>
      <c r="F46" s="10" t="n"/>
      <c r="G46" s="10" t="n"/>
      <c r="H46" s="12" t="n"/>
      <c r="I46" s="10" t="n"/>
      <c r="J46" s="36" t="n"/>
      <c r="K46" s="10" t="n"/>
      <c r="L46" s="10" t="n"/>
      <c r="M46" s="36" t="n"/>
      <c r="N46" s="10" t="n"/>
      <c r="O46" s="10" t="n"/>
      <c r="P46" s="10" t="n"/>
      <c r="Q46" s="12" t="n"/>
      <c r="R46" s="12" t="n"/>
      <c r="S46" s="12">
        <f>IF(OR(J46="",C46=""),"",J46-C46)</f>
        <v/>
      </c>
    </row>
    <row r="47" ht="22" customHeight="1">
      <c r="B47" s="6">
        <f>IF(C47="","","DR-2025-"&amp;TEXT(COUNTA($C$5:C47),"000"))</f>
        <v/>
      </c>
      <c r="C47" s="35" t="n"/>
      <c r="D47" s="6" t="n"/>
      <c r="E47" s="6" t="n"/>
      <c r="F47" s="6" t="n"/>
      <c r="G47" s="6" t="n"/>
      <c r="H47" s="8" t="n"/>
      <c r="I47" s="6" t="n"/>
      <c r="J47" s="35" t="n"/>
      <c r="K47" s="6" t="n"/>
      <c r="L47" s="6" t="n"/>
      <c r="M47" s="35" t="n"/>
      <c r="N47" s="6" t="n"/>
      <c r="O47" s="6" t="n"/>
      <c r="P47" s="6" t="n"/>
      <c r="Q47" s="8" t="n"/>
      <c r="R47" s="8" t="n"/>
      <c r="S47" s="8">
        <f>IF(OR(J47="",C47=""),"",J47-C47)</f>
        <v/>
      </c>
    </row>
    <row r="48" ht="22" customHeight="1">
      <c r="B48" s="10">
        <f>IF(C48="","","DR-2025-"&amp;TEXT(COUNTA($C$5:C48),"000"))</f>
        <v/>
      </c>
      <c r="C48" s="36" t="n"/>
      <c r="D48" s="10" t="n"/>
      <c r="E48" s="10" t="n"/>
      <c r="F48" s="10" t="n"/>
      <c r="G48" s="10" t="n"/>
      <c r="H48" s="12" t="n"/>
      <c r="I48" s="10" t="n"/>
      <c r="J48" s="36" t="n"/>
      <c r="K48" s="10" t="n"/>
      <c r="L48" s="10" t="n"/>
      <c r="M48" s="36" t="n"/>
      <c r="N48" s="10" t="n"/>
      <c r="O48" s="10" t="n"/>
      <c r="P48" s="10" t="n"/>
      <c r="Q48" s="12" t="n"/>
      <c r="R48" s="12" t="n"/>
      <c r="S48" s="12">
        <f>IF(OR(J48="",C48=""),"",J48-C48)</f>
        <v/>
      </c>
    </row>
    <row r="49" ht="22" customHeight="1">
      <c r="B49" s="6">
        <f>IF(C49="","","DR-2025-"&amp;TEXT(COUNTA($C$5:C49),"000"))</f>
        <v/>
      </c>
      <c r="C49" s="35" t="n"/>
      <c r="D49" s="6" t="n"/>
      <c r="E49" s="6" t="n"/>
      <c r="F49" s="6" t="n"/>
      <c r="G49" s="6" t="n"/>
      <c r="H49" s="8" t="n"/>
      <c r="I49" s="6" t="n"/>
      <c r="J49" s="35" t="n"/>
      <c r="K49" s="6" t="n"/>
      <c r="L49" s="6" t="n"/>
      <c r="M49" s="35" t="n"/>
      <c r="N49" s="6" t="n"/>
      <c r="O49" s="6" t="n"/>
      <c r="P49" s="6" t="n"/>
      <c r="Q49" s="8" t="n"/>
      <c r="R49" s="8" t="n"/>
      <c r="S49" s="8">
        <f>IF(OR(J49="",C49=""),"",J49-C49)</f>
        <v/>
      </c>
    </row>
    <row r="50" ht="22" customHeight="1">
      <c r="B50" s="10">
        <f>IF(C50="","","DR-2025-"&amp;TEXT(COUNTA($C$5:C50),"000"))</f>
        <v/>
      </c>
      <c r="C50" s="36" t="n"/>
      <c r="D50" s="10" t="n"/>
      <c r="E50" s="10" t="n"/>
      <c r="F50" s="10" t="n"/>
      <c r="G50" s="10" t="n"/>
      <c r="H50" s="12" t="n"/>
      <c r="I50" s="10" t="n"/>
      <c r="J50" s="36" t="n"/>
      <c r="K50" s="10" t="n"/>
      <c r="L50" s="10" t="n"/>
      <c r="M50" s="36" t="n"/>
      <c r="N50" s="10" t="n"/>
      <c r="O50" s="10" t="n"/>
      <c r="P50" s="10" t="n"/>
      <c r="Q50" s="12" t="n"/>
      <c r="R50" s="12" t="n"/>
      <c r="S50" s="12">
        <f>IF(OR(J50="",C50=""),"",J50-C50)</f>
        <v/>
      </c>
    </row>
    <row r="51" ht="22" customHeight="1">
      <c r="B51" s="6">
        <f>IF(C51="","","DR-2025-"&amp;TEXT(COUNTA($C$5:C51),"000"))</f>
        <v/>
      </c>
      <c r="C51" s="35" t="n"/>
      <c r="D51" s="6" t="n"/>
      <c r="E51" s="6" t="n"/>
      <c r="F51" s="6" t="n"/>
      <c r="G51" s="6" t="n"/>
      <c r="H51" s="8" t="n"/>
      <c r="I51" s="6" t="n"/>
      <c r="J51" s="35" t="n"/>
      <c r="K51" s="6" t="n"/>
      <c r="L51" s="6" t="n"/>
      <c r="M51" s="35" t="n"/>
      <c r="N51" s="6" t="n"/>
      <c r="O51" s="6" t="n"/>
      <c r="P51" s="6" t="n"/>
      <c r="Q51" s="8" t="n"/>
      <c r="R51" s="8" t="n"/>
      <c r="S51" s="8">
        <f>IF(OR(J51="",C51=""),"",J51-C51)</f>
        <v/>
      </c>
    </row>
    <row r="52" ht="22" customHeight="1">
      <c r="B52" s="10">
        <f>IF(C52="","","DR-2025-"&amp;TEXT(COUNTA($C$5:C52),"000"))</f>
        <v/>
      </c>
      <c r="C52" s="36" t="n"/>
      <c r="D52" s="10" t="n"/>
      <c r="E52" s="10" t="n"/>
      <c r="F52" s="10" t="n"/>
      <c r="G52" s="10" t="n"/>
      <c r="H52" s="12" t="n"/>
      <c r="I52" s="10" t="n"/>
      <c r="J52" s="36" t="n"/>
      <c r="K52" s="10" t="n"/>
      <c r="L52" s="10" t="n"/>
      <c r="M52" s="36" t="n"/>
      <c r="N52" s="10" t="n"/>
      <c r="O52" s="10" t="n"/>
      <c r="P52" s="10" t="n"/>
      <c r="Q52" s="12" t="n"/>
      <c r="R52" s="12" t="n"/>
      <c r="S52" s="12">
        <f>IF(OR(J52="",C52=""),"",J52-C52)</f>
        <v/>
      </c>
    </row>
    <row r="53" ht="22" customHeight="1">
      <c r="B53" s="6">
        <f>IF(C53="","","DR-2025-"&amp;TEXT(COUNTA($C$5:C53),"000"))</f>
        <v/>
      </c>
      <c r="C53" s="35" t="n"/>
      <c r="D53" s="6" t="n"/>
      <c r="E53" s="6" t="n"/>
      <c r="F53" s="6" t="n"/>
      <c r="G53" s="6" t="n"/>
      <c r="H53" s="8" t="n"/>
      <c r="I53" s="6" t="n"/>
      <c r="J53" s="35" t="n"/>
      <c r="K53" s="6" t="n"/>
      <c r="L53" s="6" t="n"/>
      <c r="M53" s="35" t="n"/>
      <c r="N53" s="6" t="n"/>
      <c r="O53" s="6" t="n"/>
      <c r="P53" s="6" t="n"/>
      <c r="Q53" s="8" t="n"/>
      <c r="R53" s="8" t="n"/>
      <c r="S53" s="8">
        <f>IF(OR(J53="",C53=""),"",J53-C53)</f>
        <v/>
      </c>
    </row>
    <row r="54" ht="22" customHeight="1">
      <c r="B54" s="10">
        <f>IF(C54="","","DR-2025-"&amp;TEXT(COUNTA($C$5:C54),"000"))</f>
        <v/>
      </c>
      <c r="C54" s="36" t="n"/>
      <c r="D54" s="10" t="n"/>
      <c r="E54" s="10" t="n"/>
      <c r="F54" s="10" t="n"/>
      <c r="G54" s="10" t="n"/>
      <c r="H54" s="12" t="n"/>
      <c r="I54" s="10" t="n"/>
      <c r="J54" s="36" t="n"/>
      <c r="K54" s="10" t="n"/>
      <c r="L54" s="10" t="n"/>
      <c r="M54" s="36" t="n"/>
      <c r="N54" s="10" t="n"/>
      <c r="O54" s="10" t="n"/>
      <c r="P54" s="10" t="n"/>
      <c r="Q54" s="12" t="n"/>
      <c r="R54" s="12" t="n"/>
      <c r="S54" s="12">
        <f>IF(OR(J54="",C54=""),"",J54-C54)</f>
        <v/>
      </c>
    </row>
    <row r="55" ht="22" customHeight="1">
      <c r="B55" s="6">
        <f>IF(C55="","","DR-2025-"&amp;TEXT(COUNTA($C$5:C55),"000"))</f>
        <v/>
      </c>
      <c r="C55" s="35" t="n"/>
      <c r="D55" s="6" t="n"/>
      <c r="E55" s="6" t="n"/>
      <c r="F55" s="6" t="n"/>
      <c r="G55" s="6" t="n"/>
      <c r="H55" s="8" t="n"/>
      <c r="I55" s="6" t="n"/>
      <c r="J55" s="35" t="n"/>
      <c r="K55" s="6" t="n"/>
      <c r="L55" s="6" t="n"/>
      <c r="M55" s="35" t="n"/>
      <c r="N55" s="6" t="n"/>
      <c r="O55" s="6" t="n"/>
      <c r="P55" s="6" t="n"/>
      <c r="Q55" s="8" t="n"/>
      <c r="R55" s="8" t="n"/>
      <c r="S55" s="8">
        <f>IF(OR(J55="",C55=""),"",J55-C55)</f>
        <v/>
      </c>
    </row>
    <row r="56" ht="22" customHeight="1">
      <c r="B56" s="10">
        <f>IF(C56="","","DR-2025-"&amp;TEXT(COUNTA($C$5:C56),"000"))</f>
        <v/>
      </c>
      <c r="C56" s="36" t="n"/>
      <c r="D56" s="10" t="n"/>
      <c r="E56" s="10" t="n"/>
      <c r="F56" s="10" t="n"/>
      <c r="G56" s="10" t="n"/>
      <c r="H56" s="12" t="n"/>
      <c r="I56" s="10" t="n"/>
      <c r="J56" s="36" t="n"/>
      <c r="K56" s="10" t="n"/>
      <c r="L56" s="10" t="n"/>
      <c r="M56" s="36" t="n"/>
      <c r="N56" s="10" t="n"/>
      <c r="O56" s="10" t="n"/>
      <c r="P56" s="10" t="n"/>
      <c r="Q56" s="12" t="n"/>
      <c r="R56" s="12" t="n"/>
      <c r="S56" s="12">
        <f>IF(OR(J56="",C56=""),"",J56-C56)</f>
        <v/>
      </c>
    </row>
    <row r="57" ht="22" customHeight="1">
      <c r="B57" s="6">
        <f>IF(C57="","","DR-2025-"&amp;TEXT(COUNTA($C$5:C57),"000"))</f>
        <v/>
      </c>
      <c r="C57" s="35" t="n"/>
      <c r="D57" s="6" t="n"/>
      <c r="E57" s="6" t="n"/>
      <c r="F57" s="6" t="n"/>
      <c r="G57" s="6" t="n"/>
      <c r="H57" s="8" t="n"/>
      <c r="I57" s="6" t="n"/>
      <c r="J57" s="35" t="n"/>
      <c r="K57" s="6" t="n"/>
      <c r="L57" s="6" t="n"/>
      <c r="M57" s="35" t="n"/>
      <c r="N57" s="6" t="n"/>
      <c r="O57" s="6" t="n"/>
      <c r="P57" s="6" t="n"/>
      <c r="Q57" s="8" t="n"/>
      <c r="R57" s="8" t="n"/>
      <c r="S57" s="8">
        <f>IF(OR(J57="",C57=""),"",J57-C57)</f>
        <v/>
      </c>
    </row>
    <row r="58" ht="22" customHeight="1">
      <c r="B58" s="10">
        <f>IF(C58="","","DR-2025-"&amp;TEXT(COUNTA($C$5:C58),"000"))</f>
        <v/>
      </c>
      <c r="C58" s="36" t="n"/>
      <c r="D58" s="10" t="n"/>
      <c r="E58" s="10" t="n"/>
      <c r="F58" s="10" t="n"/>
      <c r="G58" s="10" t="n"/>
      <c r="H58" s="12" t="n"/>
      <c r="I58" s="10" t="n"/>
      <c r="J58" s="36" t="n"/>
      <c r="K58" s="10" t="n"/>
      <c r="L58" s="10" t="n"/>
      <c r="M58" s="36" t="n"/>
      <c r="N58" s="10" t="n"/>
      <c r="O58" s="10" t="n"/>
      <c r="P58" s="10" t="n"/>
      <c r="Q58" s="12" t="n"/>
      <c r="R58" s="12" t="n"/>
      <c r="S58" s="12">
        <f>IF(OR(J58="",C58=""),"",J58-C58)</f>
        <v/>
      </c>
    </row>
    <row r="59" ht="22" customHeight="1">
      <c r="B59" s="6">
        <f>IF(C59="","","DR-2025-"&amp;TEXT(COUNTA($C$5:C59),"000"))</f>
        <v/>
      </c>
      <c r="C59" s="35" t="n"/>
      <c r="D59" s="6" t="n"/>
      <c r="E59" s="6" t="n"/>
      <c r="F59" s="6" t="n"/>
      <c r="G59" s="6" t="n"/>
      <c r="H59" s="8" t="n"/>
      <c r="I59" s="6" t="n"/>
      <c r="J59" s="35" t="n"/>
      <c r="K59" s="6" t="n"/>
      <c r="L59" s="6" t="n"/>
      <c r="M59" s="35" t="n"/>
      <c r="N59" s="6" t="n"/>
      <c r="O59" s="6" t="n"/>
      <c r="P59" s="6" t="n"/>
      <c r="Q59" s="8" t="n"/>
      <c r="R59" s="8" t="n"/>
      <c r="S59" s="8">
        <f>IF(OR(J59="",C59=""),"",J59-C59)</f>
        <v/>
      </c>
    </row>
    <row r="60" ht="22" customHeight="1">
      <c r="B60" s="10">
        <f>IF(C60="","","DR-2025-"&amp;TEXT(COUNTA($C$5:C60),"000"))</f>
        <v/>
      </c>
      <c r="C60" s="36" t="n"/>
      <c r="D60" s="10" t="n"/>
      <c r="E60" s="10" t="n"/>
      <c r="F60" s="10" t="n"/>
      <c r="G60" s="10" t="n"/>
      <c r="H60" s="12" t="n"/>
      <c r="I60" s="10" t="n"/>
      <c r="J60" s="36" t="n"/>
      <c r="K60" s="10" t="n"/>
      <c r="L60" s="10" t="n"/>
      <c r="M60" s="36" t="n"/>
      <c r="N60" s="10" t="n"/>
      <c r="O60" s="10" t="n"/>
      <c r="P60" s="10" t="n"/>
      <c r="Q60" s="12" t="n"/>
      <c r="R60" s="12" t="n"/>
      <c r="S60" s="12">
        <f>IF(OR(J60="",C60=""),"",J60-C60)</f>
        <v/>
      </c>
    </row>
    <row r="61" ht="22" customHeight="1">
      <c r="B61" s="6">
        <f>IF(C61="","","DR-2025-"&amp;TEXT(COUNTA($C$5:C61),"000"))</f>
        <v/>
      </c>
      <c r="C61" s="35" t="n"/>
      <c r="D61" s="6" t="n"/>
      <c r="E61" s="6" t="n"/>
      <c r="F61" s="6" t="n"/>
      <c r="G61" s="6" t="n"/>
      <c r="H61" s="8" t="n"/>
      <c r="I61" s="6" t="n"/>
      <c r="J61" s="35" t="n"/>
      <c r="K61" s="6" t="n"/>
      <c r="L61" s="6" t="n"/>
      <c r="M61" s="35" t="n"/>
      <c r="N61" s="6" t="n"/>
      <c r="O61" s="6" t="n"/>
      <c r="P61" s="6" t="n"/>
      <c r="Q61" s="8" t="n"/>
      <c r="R61" s="8" t="n"/>
      <c r="S61" s="8">
        <f>IF(OR(J61="",C61=""),"",J61-C61)</f>
        <v/>
      </c>
    </row>
    <row r="62" ht="22" customHeight="1">
      <c r="B62" s="10">
        <f>IF(C62="","","DR-2025-"&amp;TEXT(COUNTA($C$5:C62),"000"))</f>
        <v/>
      </c>
      <c r="C62" s="36" t="n"/>
      <c r="D62" s="10" t="n"/>
      <c r="E62" s="10" t="n"/>
      <c r="F62" s="10" t="n"/>
      <c r="G62" s="10" t="n"/>
      <c r="H62" s="12" t="n"/>
      <c r="I62" s="10" t="n"/>
      <c r="J62" s="36" t="n"/>
      <c r="K62" s="10" t="n"/>
      <c r="L62" s="10" t="n"/>
      <c r="M62" s="36" t="n"/>
      <c r="N62" s="10" t="n"/>
      <c r="O62" s="10" t="n"/>
      <c r="P62" s="10" t="n"/>
      <c r="Q62" s="12" t="n"/>
      <c r="R62" s="12" t="n"/>
      <c r="S62" s="12">
        <f>IF(OR(J62="",C62=""),"",J62-C62)</f>
        <v/>
      </c>
    </row>
    <row r="63" ht="22" customHeight="1">
      <c r="B63" s="6">
        <f>IF(C63="","","DR-2025-"&amp;TEXT(COUNTA($C$5:C63),"000"))</f>
        <v/>
      </c>
      <c r="C63" s="35" t="n"/>
      <c r="D63" s="6" t="n"/>
      <c r="E63" s="6" t="n"/>
      <c r="F63" s="6" t="n"/>
      <c r="G63" s="6" t="n"/>
      <c r="H63" s="8" t="n"/>
      <c r="I63" s="6" t="n"/>
      <c r="J63" s="35" t="n"/>
      <c r="K63" s="6" t="n"/>
      <c r="L63" s="6" t="n"/>
      <c r="M63" s="35" t="n"/>
      <c r="N63" s="6" t="n"/>
      <c r="O63" s="6" t="n"/>
      <c r="P63" s="6" t="n"/>
      <c r="Q63" s="8" t="n"/>
      <c r="R63" s="8" t="n"/>
      <c r="S63" s="8">
        <f>IF(OR(J63="",C63=""),"",J63-C63)</f>
        <v/>
      </c>
    </row>
    <row r="64" ht="22" customHeight="1">
      <c r="B64" s="10">
        <f>IF(C64="","","DR-2025-"&amp;TEXT(COUNTA($C$5:C64),"000"))</f>
        <v/>
      </c>
      <c r="C64" s="36" t="n"/>
      <c r="D64" s="10" t="n"/>
      <c r="E64" s="10" t="n"/>
      <c r="F64" s="10" t="n"/>
      <c r="G64" s="10" t="n"/>
      <c r="H64" s="12" t="n"/>
      <c r="I64" s="10" t="n"/>
      <c r="J64" s="36" t="n"/>
      <c r="K64" s="10" t="n"/>
      <c r="L64" s="10" t="n"/>
      <c r="M64" s="36" t="n"/>
      <c r="N64" s="10" t="n"/>
      <c r="O64" s="10" t="n"/>
      <c r="P64" s="10" t="n"/>
      <c r="Q64" s="12" t="n"/>
      <c r="R64" s="12" t="n"/>
      <c r="S64" s="12">
        <f>IF(OR(J64="",C64=""),"",J64-C64)</f>
        <v/>
      </c>
    </row>
    <row r="65" ht="22" customHeight="1">
      <c r="B65" s="6">
        <f>IF(C65="","","DR-2025-"&amp;TEXT(COUNTA($C$5:C65),"000"))</f>
        <v/>
      </c>
      <c r="C65" s="35" t="n"/>
      <c r="D65" s="6" t="n"/>
      <c r="E65" s="6" t="n"/>
      <c r="F65" s="6" t="n"/>
      <c r="G65" s="6" t="n"/>
      <c r="H65" s="8" t="n"/>
      <c r="I65" s="6" t="n"/>
      <c r="J65" s="35" t="n"/>
      <c r="K65" s="6" t="n"/>
      <c r="L65" s="6" t="n"/>
      <c r="M65" s="35" t="n"/>
      <c r="N65" s="6" t="n"/>
      <c r="O65" s="6" t="n"/>
      <c r="P65" s="6" t="n"/>
      <c r="Q65" s="8" t="n"/>
      <c r="R65" s="8" t="n"/>
      <c r="S65" s="8">
        <f>IF(OR(J65="",C65=""),"",J65-C65)</f>
        <v/>
      </c>
    </row>
    <row r="66" ht="22" customHeight="1">
      <c r="B66" s="10">
        <f>IF(C66="","","DR-2025-"&amp;TEXT(COUNTA($C$5:C66),"000"))</f>
        <v/>
      </c>
      <c r="C66" s="36" t="n"/>
      <c r="D66" s="10" t="n"/>
      <c r="E66" s="10" t="n"/>
      <c r="F66" s="10" t="n"/>
      <c r="G66" s="10" t="n"/>
      <c r="H66" s="12" t="n"/>
      <c r="I66" s="10" t="n"/>
      <c r="J66" s="36" t="n"/>
      <c r="K66" s="10" t="n"/>
      <c r="L66" s="10" t="n"/>
      <c r="M66" s="36" t="n"/>
      <c r="N66" s="10" t="n"/>
      <c r="O66" s="10" t="n"/>
      <c r="P66" s="10" t="n"/>
      <c r="Q66" s="12" t="n"/>
      <c r="R66" s="12" t="n"/>
      <c r="S66" s="12">
        <f>IF(OR(J66="",C66=""),"",J66-C66)</f>
        <v/>
      </c>
    </row>
    <row r="67" ht="22" customHeight="1">
      <c r="B67" s="6">
        <f>IF(C67="","","DR-2025-"&amp;TEXT(COUNTA($C$5:C67),"000"))</f>
        <v/>
      </c>
      <c r="C67" s="35" t="n"/>
      <c r="D67" s="6" t="n"/>
      <c r="E67" s="6" t="n"/>
      <c r="F67" s="6" t="n"/>
      <c r="G67" s="6" t="n"/>
      <c r="H67" s="8" t="n"/>
      <c r="I67" s="6" t="n"/>
      <c r="J67" s="35" t="n"/>
      <c r="K67" s="6" t="n"/>
      <c r="L67" s="6" t="n"/>
      <c r="M67" s="35" t="n"/>
      <c r="N67" s="6" t="n"/>
      <c r="O67" s="6" t="n"/>
      <c r="P67" s="6" t="n"/>
      <c r="Q67" s="8" t="n"/>
      <c r="R67" s="8" t="n"/>
      <c r="S67" s="8">
        <f>IF(OR(J67="",C67=""),"",J67-C67)</f>
        <v/>
      </c>
    </row>
    <row r="68" ht="22" customHeight="1">
      <c r="B68" s="10">
        <f>IF(C68="","","DR-2025-"&amp;TEXT(COUNTA($C$5:C68),"000"))</f>
        <v/>
      </c>
      <c r="C68" s="36" t="n"/>
      <c r="D68" s="10" t="n"/>
      <c r="E68" s="10" t="n"/>
      <c r="F68" s="10" t="n"/>
      <c r="G68" s="10" t="n"/>
      <c r="H68" s="12" t="n"/>
      <c r="I68" s="10" t="n"/>
      <c r="J68" s="36" t="n"/>
      <c r="K68" s="10" t="n"/>
      <c r="L68" s="10" t="n"/>
      <c r="M68" s="36" t="n"/>
      <c r="N68" s="10" t="n"/>
      <c r="O68" s="10" t="n"/>
      <c r="P68" s="10" t="n"/>
      <c r="Q68" s="12" t="n"/>
      <c r="R68" s="12" t="n"/>
      <c r="S68" s="12">
        <f>IF(OR(J68="",C68=""),"",J68-C68)</f>
        <v/>
      </c>
    </row>
    <row r="69" ht="22" customHeight="1">
      <c r="B69" s="6">
        <f>IF(C69="","","DR-2025-"&amp;TEXT(COUNTA($C$5:C69),"000"))</f>
        <v/>
      </c>
      <c r="C69" s="35" t="n"/>
      <c r="D69" s="6" t="n"/>
      <c r="E69" s="6" t="n"/>
      <c r="F69" s="6" t="n"/>
      <c r="G69" s="6" t="n"/>
      <c r="H69" s="8" t="n"/>
      <c r="I69" s="6" t="n"/>
      <c r="J69" s="35" t="n"/>
      <c r="K69" s="6" t="n"/>
      <c r="L69" s="6" t="n"/>
      <c r="M69" s="35" t="n"/>
      <c r="N69" s="6" t="n"/>
      <c r="O69" s="6" t="n"/>
      <c r="P69" s="6" t="n"/>
      <c r="Q69" s="8" t="n"/>
      <c r="R69" s="8" t="n"/>
      <c r="S69" s="8">
        <f>IF(OR(J69="",C69=""),"",J69-C69)</f>
        <v/>
      </c>
    </row>
    <row r="70" ht="22" customHeight="1">
      <c r="B70" s="10">
        <f>IF(C70="","","DR-2025-"&amp;TEXT(COUNTA($C$5:C70),"000"))</f>
        <v/>
      </c>
      <c r="C70" s="36" t="n"/>
      <c r="D70" s="10" t="n"/>
      <c r="E70" s="10" t="n"/>
      <c r="F70" s="10" t="n"/>
      <c r="G70" s="10" t="n"/>
      <c r="H70" s="12" t="n"/>
      <c r="I70" s="10" t="n"/>
      <c r="J70" s="36" t="n"/>
      <c r="K70" s="10" t="n"/>
      <c r="L70" s="10" t="n"/>
      <c r="M70" s="36" t="n"/>
      <c r="N70" s="10" t="n"/>
      <c r="O70" s="10" t="n"/>
      <c r="P70" s="10" t="n"/>
      <c r="Q70" s="12" t="n"/>
      <c r="R70" s="12" t="n"/>
      <c r="S70" s="12">
        <f>IF(OR(J70="",C70=""),"",J70-C70)</f>
        <v/>
      </c>
    </row>
    <row r="71" ht="22" customHeight="1">
      <c r="B71" s="6">
        <f>IF(C71="","","DR-2025-"&amp;TEXT(COUNTA($C$5:C71),"000"))</f>
        <v/>
      </c>
      <c r="C71" s="35" t="n"/>
      <c r="D71" s="6" t="n"/>
      <c r="E71" s="6" t="n"/>
      <c r="F71" s="6" t="n"/>
      <c r="G71" s="6" t="n"/>
      <c r="H71" s="8" t="n"/>
      <c r="I71" s="6" t="n"/>
      <c r="J71" s="35" t="n"/>
      <c r="K71" s="6" t="n"/>
      <c r="L71" s="6" t="n"/>
      <c r="M71" s="35" t="n"/>
      <c r="N71" s="6" t="n"/>
      <c r="O71" s="6" t="n"/>
      <c r="P71" s="6" t="n"/>
      <c r="Q71" s="8" t="n"/>
      <c r="R71" s="8" t="n"/>
      <c r="S71" s="8">
        <f>IF(OR(J71="",C71=""),"",J71-C71)</f>
        <v/>
      </c>
    </row>
    <row r="72" ht="22" customHeight="1">
      <c r="B72" s="10">
        <f>IF(C72="","","DR-2025-"&amp;TEXT(COUNTA($C$5:C72),"000"))</f>
        <v/>
      </c>
      <c r="C72" s="36" t="n"/>
      <c r="D72" s="10" t="n"/>
      <c r="E72" s="10" t="n"/>
      <c r="F72" s="10" t="n"/>
      <c r="G72" s="10" t="n"/>
      <c r="H72" s="12" t="n"/>
      <c r="I72" s="10" t="n"/>
      <c r="J72" s="36" t="n"/>
      <c r="K72" s="10" t="n"/>
      <c r="L72" s="10" t="n"/>
      <c r="M72" s="36" t="n"/>
      <c r="N72" s="10" t="n"/>
      <c r="O72" s="10" t="n"/>
      <c r="P72" s="10" t="n"/>
      <c r="Q72" s="12" t="n"/>
      <c r="R72" s="12" t="n"/>
      <c r="S72" s="12">
        <f>IF(OR(J72="",C72=""),"",J72-C72)</f>
        <v/>
      </c>
    </row>
    <row r="73" ht="22" customHeight="1">
      <c r="B73" s="6">
        <f>IF(C73="","","DR-2025-"&amp;TEXT(COUNTA($C$5:C73),"000"))</f>
        <v/>
      </c>
      <c r="C73" s="35" t="n"/>
      <c r="D73" s="6" t="n"/>
      <c r="E73" s="6" t="n"/>
      <c r="F73" s="6" t="n"/>
      <c r="G73" s="6" t="n"/>
      <c r="H73" s="8" t="n"/>
      <c r="I73" s="6" t="n"/>
      <c r="J73" s="35" t="n"/>
      <c r="K73" s="6" t="n"/>
      <c r="L73" s="6" t="n"/>
      <c r="M73" s="35" t="n"/>
      <c r="N73" s="6" t="n"/>
      <c r="O73" s="6" t="n"/>
      <c r="P73" s="6" t="n"/>
      <c r="Q73" s="8" t="n"/>
      <c r="R73" s="8" t="n"/>
      <c r="S73" s="8">
        <f>IF(OR(J73="",C73=""),"",J73-C73)</f>
        <v/>
      </c>
    </row>
    <row r="74" ht="22" customHeight="1">
      <c r="B74" s="10">
        <f>IF(C74="","","DR-2025-"&amp;TEXT(COUNTA($C$5:C74),"000"))</f>
        <v/>
      </c>
      <c r="C74" s="36" t="n"/>
      <c r="D74" s="10" t="n"/>
      <c r="E74" s="10" t="n"/>
      <c r="F74" s="10" t="n"/>
      <c r="G74" s="10" t="n"/>
      <c r="H74" s="12" t="n"/>
      <c r="I74" s="10" t="n"/>
      <c r="J74" s="36" t="n"/>
      <c r="K74" s="10" t="n"/>
      <c r="L74" s="10" t="n"/>
      <c r="M74" s="36" t="n"/>
      <c r="N74" s="10" t="n"/>
      <c r="O74" s="10" t="n"/>
      <c r="P74" s="10" t="n"/>
      <c r="Q74" s="12" t="n"/>
      <c r="R74" s="12" t="n"/>
      <c r="S74" s="12">
        <f>IF(OR(J74="",C74=""),"",J74-C74)</f>
        <v/>
      </c>
    </row>
    <row r="75" ht="22" customHeight="1">
      <c r="B75" s="6">
        <f>IF(C75="","","DR-2025-"&amp;TEXT(COUNTA($C$5:C75),"000"))</f>
        <v/>
      </c>
      <c r="C75" s="35" t="n"/>
      <c r="D75" s="6" t="n"/>
      <c r="E75" s="6" t="n"/>
      <c r="F75" s="6" t="n"/>
      <c r="G75" s="6" t="n"/>
      <c r="H75" s="8" t="n"/>
      <c r="I75" s="6" t="n"/>
      <c r="J75" s="35" t="n"/>
      <c r="K75" s="6" t="n"/>
      <c r="L75" s="6" t="n"/>
      <c r="M75" s="35" t="n"/>
      <c r="N75" s="6" t="n"/>
      <c r="O75" s="6" t="n"/>
      <c r="P75" s="6" t="n"/>
      <c r="Q75" s="8" t="n"/>
      <c r="R75" s="8" t="n"/>
      <c r="S75" s="8">
        <f>IF(OR(J75="",C75=""),"",J75-C75)</f>
        <v/>
      </c>
    </row>
    <row r="76" ht="22" customHeight="1">
      <c r="B76" s="10">
        <f>IF(C76="","","DR-2025-"&amp;TEXT(COUNTA($C$5:C76),"000"))</f>
        <v/>
      </c>
      <c r="C76" s="36" t="n"/>
      <c r="D76" s="10" t="n"/>
      <c r="E76" s="10" t="n"/>
      <c r="F76" s="10" t="n"/>
      <c r="G76" s="10" t="n"/>
      <c r="H76" s="12" t="n"/>
      <c r="I76" s="10" t="n"/>
      <c r="J76" s="36" t="n"/>
      <c r="K76" s="10" t="n"/>
      <c r="L76" s="10" t="n"/>
      <c r="M76" s="36" t="n"/>
      <c r="N76" s="10" t="n"/>
      <c r="O76" s="10" t="n"/>
      <c r="P76" s="10" t="n"/>
      <c r="Q76" s="12" t="n"/>
      <c r="R76" s="12" t="n"/>
      <c r="S76" s="12">
        <f>IF(OR(J76="",C76=""),"",J76-C76)</f>
        <v/>
      </c>
    </row>
    <row r="77" ht="22" customHeight="1">
      <c r="B77" s="6">
        <f>IF(C77="","","DR-2025-"&amp;TEXT(COUNTA($C$5:C77),"000"))</f>
        <v/>
      </c>
      <c r="C77" s="35" t="n"/>
      <c r="D77" s="6" t="n"/>
      <c r="E77" s="6" t="n"/>
      <c r="F77" s="6" t="n"/>
      <c r="G77" s="6" t="n"/>
      <c r="H77" s="8" t="n"/>
      <c r="I77" s="6" t="n"/>
      <c r="J77" s="35" t="n"/>
      <c r="K77" s="6" t="n"/>
      <c r="L77" s="6" t="n"/>
      <c r="M77" s="35" t="n"/>
      <c r="N77" s="6" t="n"/>
      <c r="O77" s="6" t="n"/>
      <c r="P77" s="6" t="n"/>
      <c r="Q77" s="8" t="n"/>
      <c r="R77" s="8" t="n"/>
      <c r="S77" s="8">
        <f>IF(OR(J77="",C77=""),"",J77-C77)</f>
        <v/>
      </c>
    </row>
    <row r="78" ht="22" customHeight="1">
      <c r="B78" s="10">
        <f>IF(C78="","","DR-2025-"&amp;TEXT(COUNTA($C$5:C78),"000"))</f>
        <v/>
      </c>
      <c r="C78" s="36" t="n"/>
      <c r="D78" s="10" t="n"/>
      <c r="E78" s="10" t="n"/>
      <c r="F78" s="10" t="n"/>
      <c r="G78" s="10" t="n"/>
      <c r="H78" s="12" t="n"/>
      <c r="I78" s="10" t="n"/>
      <c r="J78" s="36" t="n"/>
      <c r="K78" s="10" t="n"/>
      <c r="L78" s="10" t="n"/>
      <c r="M78" s="36" t="n"/>
      <c r="N78" s="10" t="n"/>
      <c r="O78" s="10" t="n"/>
      <c r="P78" s="10" t="n"/>
      <c r="Q78" s="12" t="n"/>
      <c r="R78" s="12" t="n"/>
      <c r="S78" s="12">
        <f>IF(OR(J78="",C78=""),"",J78-C78)</f>
        <v/>
      </c>
    </row>
    <row r="79" ht="22" customHeight="1">
      <c r="B79" s="6">
        <f>IF(C79="","","DR-2025-"&amp;TEXT(COUNTA($C$5:C79),"000"))</f>
        <v/>
      </c>
      <c r="C79" s="35" t="n"/>
      <c r="D79" s="6" t="n"/>
      <c r="E79" s="6" t="n"/>
      <c r="F79" s="6" t="n"/>
      <c r="G79" s="6" t="n"/>
      <c r="H79" s="8" t="n"/>
      <c r="I79" s="6" t="n"/>
      <c r="J79" s="35" t="n"/>
      <c r="K79" s="6" t="n"/>
      <c r="L79" s="6" t="n"/>
      <c r="M79" s="35" t="n"/>
      <c r="N79" s="6" t="n"/>
      <c r="O79" s="6" t="n"/>
      <c r="P79" s="6" t="n"/>
      <c r="Q79" s="8" t="n"/>
      <c r="R79" s="8" t="n"/>
      <c r="S79" s="8">
        <f>IF(OR(J79="",C79=""),"",J79-C79)</f>
        <v/>
      </c>
    </row>
    <row r="80" ht="22" customHeight="1">
      <c r="B80" s="10">
        <f>IF(C80="","","DR-2025-"&amp;TEXT(COUNTA($C$5:C80),"000"))</f>
        <v/>
      </c>
      <c r="C80" s="36" t="n"/>
      <c r="D80" s="10" t="n"/>
      <c r="E80" s="10" t="n"/>
      <c r="F80" s="10" t="n"/>
      <c r="G80" s="10" t="n"/>
      <c r="H80" s="12" t="n"/>
      <c r="I80" s="10" t="n"/>
      <c r="J80" s="36" t="n"/>
      <c r="K80" s="10" t="n"/>
      <c r="L80" s="10" t="n"/>
      <c r="M80" s="36" t="n"/>
      <c r="N80" s="10" t="n"/>
      <c r="O80" s="10" t="n"/>
      <c r="P80" s="10" t="n"/>
      <c r="Q80" s="12" t="n"/>
      <c r="R80" s="12" t="n"/>
      <c r="S80" s="12">
        <f>IF(OR(J80="",C80=""),"",J80-C80)</f>
        <v/>
      </c>
    </row>
    <row r="81" ht="22" customHeight="1">
      <c r="B81" s="6">
        <f>IF(C81="","","DR-2025-"&amp;TEXT(COUNTA($C$5:C81),"000"))</f>
        <v/>
      </c>
      <c r="C81" s="35" t="n"/>
      <c r="D81" s="6" t="n"/>
      <c r="E81" s="6" t="n"/>
      <c r="F81" s="6" t="n"/>
      <c r="G81" s="6" t="n"/>
      <c r="H81" s="8" t="n"/>
      <c r="I81" s="6" t="n"/>
      <c r="J81" s="35" t="n"/>
      <c r="K81" s="6" t="n"/>
      <c r="L81" s="6" t="n"/>
      <c r="M81" s="35" t="n"/>
      <c r="N81" s="6" t="n"/>
      <c r="O81" s="6" t="n"/>
      <c r="P81" s="6" t="n"/>
      <c r="Q81" s="8" t="n"/>
      <c r="R81" s="8" t="n"/>
      <c r="S81" s="8">
        <f>IF(OR(J81="",C81=""),"",J81-C81)</f>
        <v/>
      </c>
    </row>
    <row r="82" ht="22" customHeight="1">
      <c r="B82" s="10">
        <f>IF(C82="","","DR-2025-"&amp;TEXT(COUNTA($C$5:C82),"000"))</f>
        <v/>
      </c>
      <c r="C82" s="36" t="n"/>
      <c r="D82" s="10" t="n"/>
      <c r="E82" s="10" t="n"/>
      <c r="F82" s="10" t="n"/>
      <c r="G82" s="10" t="n"/>
      <c r="H82" s="12" t="n"/>
      <c r="I82" s="10" t="n"/>
      <c r="J82" s="36" t="n"/>
      <c r="K82" s="10" t="n"/>
      <c r="L82" s="10" t="n"/>
      <c r="M82" s="36" t="n"/>
      <c r="N82" s="10" t="n"/>
      <c r="O82" s="10" t="n"/>
      <c r="P82" s="10" t="n"/>
      <c r="Q82" s="12" t="n"/>
      <c r="R82" s="12" t="n"/>
      <c r="S82" s="12">
        <f>IF(OR(J82="",C82=""),"",J82-C82)</f>
        <v/>
      </c>
    </row>
    <row r="83" ht="22" customHeight="1">
      <c r="B83" s="6">
        <f>IF(C83="","","DR-2025-"&amp;TEXT(COUNTA($C$5:C83),"000"))</f>
        <v/>
      </c>
      <c r="C83" s="35" t="n"/>
      <c r="D83" s="6" t="n"/>
      <c r="E83" s="6" t="n"/>
      <c r="F83" s="6" t="n"/>
      <c r="G83" s="6" t="n"/>
      <c r="H83" s="8" t="n"/>
      <c r="I83" s="6" t="n"/>
      <c r="J83" s="35" t="n"/>
      <c r="K83" s="6" t="n"/>
      <c r="L83" s="6" t="n"/>
      <c r="M83" s="35" t="n"/>
      <c r="N83" s="6" t="n"/>
      <c r="O83" s="6" t="n"/>
      <c r="P83" s="6" t="n"/>
      <c r="Q83" s="8" t="n"/>
      <c r="R83" s="8" t="n"/>
      <c r="S83" s="8">
        <f>IF(OR(J83="",C83=""),"",J83-C83)</f>
        <v/>
      </c>
    </row>
    <row r="84" ht="22" customHeight="1">
      <c r="B84" s="10">
        <f>IF(C84="","","DR-2025-"&amp;TEXT(COUNTA($C$5:C84),"000"))</f>
        <v/>
      </c>
      <c r="C84" s="36" t="n"/>
      <c r="D84" s="10" t="n"/>
      <c r="E84" s="10" t="n"/>
      <c r="F84" s="10" t="n"/>
      <c r="G84" s="10" t="n"/>
      <c r="H84" s="12" t="n"/>
      <c r="I84" s="10" t="n"/>
      <c r="J84" s="36" t="n"/>
      <c r="K84" s="10" t="n"/>
      <c r="L84" s="10" t="n"/>
      <c r="M84" s="36" t="n"/>
      <c r="N84" s="10" t="n"/>
      <c r="O84" s="10" t="n"/>
      <c r="P84" s="10" t="n"/>
      <c r="Q84" s="12" t="n"/>
      <c r="R84" s="12" t="n"/>
      <c r="S84" s="12">
        <f>IF(OR(J84="",C84=""),"",J84-C84)</f>
        <v/>
      </c>
    </row>
    <row r="85" ht="22" customHeight="1">
      <c r="B85" s="6">
        <f>IF(C85="","","DR-2025-"&amp;TEXT(COUNTA($C$5:C85),"000"))</f>
        <v/>
      </c>
      <c r="C85" s="35" t="n"/>
      <c r="D85" s="6" t="n"/>
      <c r="E85" s="6" t="n"/>
      <c r="F85" s="6" t="n"/>
      <c r="G85" s="6" t="n"/>
      <c r="H85" s="8" t="n"/>
      <c r="I85" s="6" t="n"/>
      <c r="J85" s="35" t="n"/>
      <c r="K85" s="6" t="n"/>
      <c r="L85" s="6" t="n"/>
      <c r="M85" s="35" t="n"/>
      <c r="N85" s="6" t="n"/>
      <c r="O85" s="6" t="n"/>
      <c r="P85" s="6" t="n"/>
      <c r="Q85" s="8" t="n"/>
      <c r="R85" s="8" t="n"/>
      <c r="S85" s="8">
        <f>IF(OR(J85="",C85=""),"",J85-C85)</f>
        <v/>
      </c>
    </row>
    <row r="86" ht="22" customHeight="1">
      <c r="B86" s="10">
        <f>IF(C86="","","DR-2025-"&amp;TEXT(COUNTA($C$5:C86),"000"))</f>
        <v/>
      </c>
      <c r="C86" s="36" t="n"/>
      <c r="D86" s="10" t="n"/>
      <c r="E86" s="10" t="n"/>
      <c r="F86" s="10" t="n"/>
      <c r="G86" s="10" t="n"/>
      <c r="H86" s="12" t="n"/>
      <c r="I86" s="10" t="n"/>
      <c r="J86" s="36" t="n"/>
      <c r="K86" s="10" t="n"/>
      <c r="L86" s="10" t="n"/>
      <c r="M86" s="36" t="n"/>
      <c r="N86" s="10" t="n"/>
      <c r="O86" s="10" t="n"/>
      <c r="P86" s="10" t="n"/>
      <c r="Q86" s="12" t="n"/>
      <c r="R86" s="12" t="n"/>
      <c r="S86" s="12">
        <f>IF(OR(J86="",C86=""),"",J86-C86)</f>
        <v/>
      </c>
    </row>
    <row r="87" ht="22" customHeight="1">
      <c r="B87" s="6">
        <f>IF(C87="","","DR-2025-"&amp;TEXT(COUNTA($C$5:C87),"000"))</f>
        <v/>
      </c>
      <c r="C87" s="35" t="n"/>
      <c r="D87" s="6" t="n"/>
      <c r="E87" s="6" t="n"/>
      <c r="F87" s="6" t="n"/>
      <c r="G87" s="6" t="n"/>
      <c r="H87" s="8" t="n"/>
      <c r="I87" s="6" t="n"/>
      <c r="J87" s="35" t="n"/>
      <c r="K87" s="6" t="n"/>
      <c r="L87" s="6" t="n"/>
      <c r="M87" s="35" t="n"/>
      <c r="N87" s="6" t="n"/>
      <c r="O87" s="6" t="n"/>
      <c r="P87" s="6" t="n"/>
      <c r="Q87" s="8" t="n"/>
      <c r="R87" s="8" t="n"/>
      <c r="S87" s="8">
        <f>IF(OR(J87="",C87=""),"",J87-C87)</f>
        <v/>
      </c>
    </row>
    <row r="88" ht="22" customHeight="1">
      <c r="B88" s="10">
        <f>IF(C88="","","DR-2025-"&amp;TEXT(COUNTA($C$5:C88),"000"))</f>
        <v/>
      </c>
      <c r="C88" s="36" t="n"/>
      <c r="D88" s="10" t="n"/>
      <c r="E88" s="10" t="n"/>
      <c r="F88" s="10" t="n"/>
      <c r="G88" s="10" t="n"/>
      <c r="H88" s="12" t="n"/>
      <c r="I88" s="10" t="n"/>
      <c r="J88" s="36" t="n"/>
      <c r="K88" s="10" t="n"/>
      <c r="L88" s="10" t="n"/>
      <c r="M88" s="36" t="n"/>
      <c r="N88" s="10" t="n"/>
      <c r="O88" s="10" t="n"/>
      <c r="P88" s="10" t="n"/>
      <c r="Q88" s="12" t="n"/>
      <c r="R88" s="12" t="n"/>
      <c r="S88" s="12">
        <f>IF(OR(J88="",C88=""),"",J88-C88)</f>
        <v/>
      </c>
    </row>
    <row r="89" ht="22" customHeight="1">
      <c r="B89" s="6">
        <f>IF(C89="","","DR-2025-"&amp;TEXT(COUNTA($C$5:C89),"000"))</f>
        <v/>
      </c>
      <c r="C89" s="35" t="n"/>
      <c r="D89" s="6" t="n"/>
      <c r="E89" s="6" t="n"/>
      <c r="F89" s="6" t="n"/>
      <c r="G89" s="6" t="n"/>
      <c r="H89" s="8" t="n"/>
      <c r="I89" s="6" t="n"/>
      <c r="J89" s="35" t="n"/>
      <c r="K89" s="6" t="n"/>
      <c r="L89" s="6" t="n"/>
      <c r="M89" s="35" t="n"/>
      <c r="N89" s="6" t="n"/>
      <c r="O89" s="6" t="n"/>
      <c r="P89" s="6" t="n"/>
      <c r="Q89" s="8" t="n"/>
      <c r="R89" s="8" t="n"/>
      <c r="S89" s="8">
        <f>IF(OR(J89="",C89=""),"",J89-C89)</f>
        <v/>
      </c>
    </row>
    <row r="91" ht="26" customHeight="1">
      <c r="B91" s="14" t="inlineStr">
        <is>
          <t>TOTAL</t>
        </is>
      </c>
      <c r="C91" s="14" t="n"/>
      <c r="D91" s="14" t="n"/>
      <c r="E91" s="14" t="n"/>
      <c r="F91" s="14" t="n"/>
      <c r="G91" s="14" t="n"/>
      <c r="H91" s="15">
        <f>SUM(H5:H89)</f>
        <v/>
      </c>
      <c r="I91" s="14" t="n"/>
      <c r="J91" s="14" t="n"/>
      <c r="K91" s="14" t="n"/>
      <c r="L91" s="14" t="n"/>
      <c r="M91" s="14" t="n"/>
      <c r="N91" s="14" t="n"/>
      <c r="O91" s="14" t="n"/>
      <c r="P91" s="14" t="n"/>
      <c r="Q91" s="15">
        <f>SUM(Q5:Q89)</f>
        <v/>
      </c>
      <c r="R91" s="15">
        <f>SUM(R5:R89)</f>
        <v/>
      </c>
      <c r="S91" s="14" t="n"/>
    </row>
    <row r="93">
      <c r="B93" s="16" t="inlineStr">
        <is>
          <t>INDICATEURS</t>
        </is>
      </c>
    </row>
    <row r="94" ht="22" customHeight="1">
      <c r="B94" s="6" t="inlineStr">
        <is>
          <t>Total demandes</t>
        </is>
      </c>
      <c r="G94" s="17">
        <f>COUNTIF(C5:C89,"&lt;&gt;")</f>
        <v/>
      </c>
    </row>
    <row r="95" ht="22" customHeight="1">
      <c r="B95" s="10" t="inlineStr">
        <is>
          <t>Pourvues</t>
        </is>
      </c>
      <c r="G95" s="18">
        <f>COUNTIF(L5:L89,"Pourvue")</f>
        <v/>
      </c>
    </row>
    <row r="96" ht="22" customHeight="1">
      <c r="B96" s="6" t="inlineStr">
        <is>
          <t>En cours</t>
        </is>
      </c>
      <c r="G96" s="17">
        <f>COUNTIF(L5:L89,"En cours")</f>
        <v/>
      </c>
    </row>
    <row r="97" ht="22" customHeight="1">
      <c r="B97" s="10" t="inlineStr">
        <is>
          <t>Postes a pourvoir</t>
        </is>
      </c>
      <c r="G97" s="18">
        <f>SUM(H5:H89)</f>
        <v/>
      </c>
    </row>
    <row r="98" ht="22" customHeight="1">
      <c r="B98" s="6" t="inlineStr">
        <is>
          <t>Budget recrutement (FCFA)</t>
        </is>
      </c>
      <c r="G98" s="19">
        <f>SUM(R5:R89)</f>
        <v/>
      </c>
    </row>
  </sheetData>
  <mergeCells count="8">
    <mergeCell ref="B3:S3"/>
    <mergeCell ref="B2:S2"/>
    <mergeCell ref="B95:F95"/>
    <mergeCell ref="B98:F98"/>
    <mergeCell ref="B94:F94"/>
    <mergeCell ref="B93:S93"/>
    <mergeCell ref="B96:F96"/>
    <mergeCell ref="B97:F97"/>
  </mergeCells>
  <conditionalFormatting sqref="L5:L89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K5:K89">
    <cfRule type="cellIs" priority="55" operator="equal" dxfId="2">
      <formula>"Urgente"</formula>
    </cfRule>
    <cfRule type="cellIs" priority="56" operator="equal" dxfId="0">
      <formula>"Haute"</formula>
    </cfRule>
  </conditionalFormatting>
  <conditionalFormatting sqref="B10:B89">
    <cfRule type="expression" priority="57" dxfId="3">
      <formula>AND($C10="",$C9&lt;&gt;"")</formula>
    </cfRule>
  </conditionalFormatting>
  <conditionalFormatting sqref="C10:C89">
    <cfRule type="expression" priority="58" dxfId="3">
      <formula>AND($C10="",$C9&lt;&gt;"")</formula>
    </cfRule>
  </conditionalFormatting>
  <conditionalFormatting sqref="D10:D89">
    <cfRule type="expression" priority="59" dxfId="3">
      <formula>AND($C10="",$C9&lt;&gt;"")</formula>
    </cfRule>
  </conditionalFormatting>
  <conditionalFormatting sqref="E10:E89">
    <cfRule type="expression" priority="60" dxfId="3">
      <formula>AND($C10="",$C9&lt;&gt;"")</formula>
    </cfRule>
  </conditionalFormatting>
  <conditionalFormatting sqref="F10:F89">
    <cfRule type="expression" priority="61" dxfId="3">
      <formula>AND($C10="",$C9&lt;&gt;"")</formula>
    </cfRule>
  </conditionalFormatting>
  <conditionalFormatting sqref="G10:G89">
    <cfRule type="expression" priority="62" dxfId="3">
      <formula>AND($C10="",$C9&lt;&gt;"")</formula>
    </cfRule>
  </conditionalFormatting>
  <conditionalFormatting sqref="H10:H89">
    <cfRule type="expression" priority="63" dxfId="3">
      <formula>AND($C10="",$C9&lt;&gt;"")</formula>
    </cfRule>
  </conditionalFormatting>
  <conditionalFormatting sqref="I10:I89">
    <cfRule type="expression" priority="64" dxfId="3">
      <formula>AND($C10="",$C9&lt;&gt;"")</formula>
    </cfRule>
  </conditionalFormatting>
  <conditionalFormatting sqref="J10:J89">
    <cfRule type="expression" priority="65" dxfId="3">
      <formula>AND($C10="",$C9&lt;&gt;"")</formula>
    </cfRule>
  </conditionalFormatting>
  <conditionalFormatting sqref="K10:K89">
    <cfRule type="expression" priority="66" dxfId="3">
      <formula>AND($C10="",$C9&lt;&gt;"")</formula>
    </cfRule>
  </conditionalFormatting>
  <conditionalFormatting sqref="L10:L89">
    <cfRule type="expression" priority="67" dxfId="3">
      <formula>AND($C10="",$C9&lt;&gt;"")</formula>
    </cfRule>
  </conditionalFormatting>
  <conditionalFormatting sqref="M10:M89">
    <cfRule type="expression" priority="68" dxfId="3">
      <formula>AND($C10="",$C9&lt;&gt;"")</formula>
    </cfRule>
  </conditionalFormatting>
  <conditionalFormatting sqref="N10:N89">
    <cfRule type="expression" priority="69" dxfId="3">
      <formula>AND($C10="",$C9&lt;&gt;"")</formula>
    </cfRule>
  </conditionalFormatting>
  <conditionalFormatting sqref="O10:O89">
    <cfRule type="expression" priority="70" dxfId="3">
      <formula>AND($C10="",$C9&lt;&gt;"")</formula>
    </cfRule>
  </conditionalFormatting>
  <conditionalFormatting sqref="P10:P89">
    <cfRule type="expression" priority="71" dxfId="3">
      <formula>AND($C10="",$C9&lt;&gt;"")</formula>
    </cfRule>
  </conditionalFormatting>
  <conditionalFormatting sqref="Q10:Q89">
    <cfRule type="expression" priority="72" dxfId="3">
      <formula>AND($C10="",$C9&lt;&gt;"")</formula>
    </cfRule>
  </conditionalFormatting>
  <conditionalFormatting sqref="R10:R89">
    <cfRule type="expression" priority="73" dxfId="3">
      <formula>AND($C10="",$C9&lt;&gt;"")</formula>
    </cfRule>
  </conditionalFormatting>
  <conditionalFormatting sqref="S10:S89">
    <cfRule type="expression" priority="74" dxfId="3">
      <formula>AND($C10="",$C9&lt;&gt;"")</formula>
    </cfRule>
  </conditionalFormatting>
  <dataValidations count="8">
    <dataValidation sqref="F5:F89" showDropDown="0" showInputMessage="0" showErrorMessage="0" allowBlank="1" errorTitle="Erreur" error="Valeur invalide" promptTitle="Liste" prompt="Choisir dans la liste" type="list">
      <formula1>'_Lists'!$E$2:$E$6</formula1>
    </dataValidation>
    <dataValidation sqref="G5:G89" showDropDown="0" showInputMessage="0" showErrorMessage="0" allowBlank="1" errorTitle="Erreur" error="Valeur invalide" promptTitle="Liste" prompt="Choisir dans la liste" type="list">
      <formula1>'_Lists'!$D$2:$D$7</formula1>
    </dataValidation>
    <dataValidation sqref="I5:I89" showDropDown="0" showInputMessage="0" showErrorMessage="0" allowBlank="1" errorTitle="Erreur" error="Valeur invalide" promptTitle="Liste" prompt="Choisir dans la liste" type="list">
      <formula1>'_Lists'!$F$2:$F$6</formula1>
    </dataValidation>
    <dataValidation sqref="K5:K89" showDropDown="0" showInputMessage="0" showErrorMessage="0" allowBlank="1" errorTitle="Erreur" error="Valeur invalide" promptTitle="Liste" prompt="Choisir dans la liste" type="list">
      <formula1>'_Lists'!$C$2:$C$5</formula1>
    </dataValidation>
    <dataValidation sqref="L5:L89" showDropDown="0" showInputMessage="0" showErrorMessage="0" allowBlank="1" errorTitle="Erreur" error="Valeur invalide" promptTitle="Liste" prompt="Choisir dans la liste" type="list">
      <formula1>'_Lists'!$B$2:$B$6</formula1>
    </dataValidation>
    <dataValidation sqref="D5:D89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O5:O89" showDropDown="0" showInputMessage="0" showErrorMessage="0" allowBlank="1" errorTitle="Erreur" error="Valeur invalide" promptTitle="Liste" prompt="Choisir dans la liste" type="list">
      <formula1>'_Lists'!$V$2:$V$10</formula1>
    </dataValidation>
    <dataValidation sqref="P5:P89" showDropDown="0" showInputMessage="0" showErrorMessage="0" allowBlank="1" errorTitle="Erreur" error="Valeur invalide" promptTitle="Liste" prompt="Choisir dans la liste" type="list">
      <formula1>'_Lists'!$W$2:$W$10</formula1>
    </dataValidation>
  </dataValidation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B2:K7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 ht="15" customHeight="1"/>
    <row r="2" ht="32" customHeight="1">
      <c r="B2" s="3" t="inlineStr">
        <is>
          <t>TABLEAU DE BORD — RECRUTEMENT &amp; INTEGRATION</t>
        </is>
      </c>
    </row>
    <row r="3" ht="8" customHeight="1">
      <c r="B3" s="4" t="inlineStr">
        <is>
          <t>Vue d'ensemble du Domaine 1 — Donnees automatiques</t>
        </is>
      </c>
    </row>
    <row r="5" ht="28" customHeight="1">
      <c r="B5" s="32" t="inlineStr">
        <is>
          <t>RECRUTEMENT</t>
        </is>
      </c>
    </row>
    <row r="6" ht="24" customHeight="1">
      <c r="B6" s="25" t="inlineStr">
        <is>
          <t>Demandes en cours</t>
        </is>
      </c>
      <c r="E6" s="33">
        <f>COUNTIF('1-Demandes Recrutement'!L5:L85,"En cours")</f>
        <v/>
      </c>
    </row>
    <row r="7" ht="24" customHeight="1">
      <c r="B7" s="24" t="inlineStr">
        <is>
          <t>Demandes pourvues</t>
        </is>
      </c>
      <c r="E7" s="34">
        <f>COUNTIF('1-Demandes Recrutement'!L5:L85,"Pourvue")</f>
        <v/>
      </c>
    </row>
    <row r="8" ht="24" customHeight="1">
      <c r="B8" s="25" t="inlineStr">
        <is>
          <t>Total candidats</t>
        </is>
      </c>
      <c r="E8" s="33">
        <f>COUNTIF('2-Base Candidats'!D6:D86,"&lt;&gt;")</f>
        <v/>
      </c>
    </row>
    <row r="9" ht="24" customHeight="1">
      <c r="B9" s="24" t="inlineStr">
        <is>
          <t>Candidats retenus</t>
        </is>
      </c>
      <c r="E9" s="34">
        <f>COUNTIF('2-Base Candidats'!Z6:Z86,"Retenu")</f>
        <v/>
      </c>
    </row>
    <row r="10" ht="24" customHeight="1">
      <c r="B10" s="25" t="inlineStr">
        <is>
          <t>Entretiens realises</t>
        </is>
      </c>
      <c r="E10" s="33">
        <f>COUNTIF('3-Planning Entretiens'!K5:K85,"Realise")</f>
        <v/>
      </c>
    </row>
    <row r="12" ht="28" customHeight="1">
      <c r="B12" s="32" t="inlineStr">
        <is>
          <t>CONTRATS &amp; INTEGRATION</t>
        </is>
      </c>
    </row>
    <row r="13" ht="24" customHeight="1">
      <c r="B13" s="25" t="inlineStr">
        <is>
          <t>Contrats en cours</t>
        </is>
      </c>
      <c r="E13" s="33">
        <f>COUNTIF('6-Suivi Contrats'!K5:K85,"En cours")</f>
        <v/>
      </c>
    </row>
    <row r="14" ht="24" customHeight="1">
      <c r="B14" s="24" t="inlineStr">
        <is>
          <t>En periode d'essai</t>
        </is>
      </c>
      <c r="E14" s="34">
        <f>COUNTIF('13-Periode Essai'!M5:M85,"En cours")</f>
        <v/>
      </c>
    </row>
    <row r="15" ht="24" customHeight="1">
      <c r="B15" s="25" t="inlineStr">
        <is>
          <t>Essai confirme</t>
        </is>
      </c>
      <c r="E15" s="33">
        <f>COUNTIF('13-Periode Essai'!M5:M85,"Embauche confirmee")</f>
        <v/>
      </c>
    </row>
    <row r="16" ht="24" customHeight="1">
      <c r="B16" s="24" t="inlineStr">
        <is>
          <t>Stagiaires actuels</t>
        </is>
      </c>
      <c r="E16" s="34">
        <f>COUNTIF('15-Stagiaires'!M5:M85,"En cours")</f>
        <v/>
      </c>
    </row>
    <row r="18">
      <c r="B18" s="26" t="inlineStr">
        <is>
          <t>LES 18 OUTILS DU DOMAINE 1</t>
        </is>
      </c>
    </row>
    <row r="19" ht="20" customHeight="1">
      <c r="B19" s="27" t="inlineStr">
        <is>
          <t>1. Demandes Recrutement — Suivi des demandes de recrutement</t>
        </is>
      </c>
    </row>
    <row r="20" ht="20" customHeight="1">
      <c r="B20" s="27" t="inlineStr">
        <is>
          <t>2. Base Candidats — Base de donnees complete des candidats</t>
        </is>
      </c>
    </row>
    <row r="21" ht="20" customHeight="1">
      <c r="B21" s="27" t="inlineStr">
        <is>
          <t>3. Planning Entretiens — Planification des entretiens</t>
        </is>
      </c>
    </row>
    <row r="22" ht="20" customHeight="1">
      <c r="B22" s="27" t="inlineStr">
        <is>
          <t>4. Grille Evaluation — Evaluation structuree des candidats</t>
        </is>
      </c>
    </row>
    <row r="23" ht="20" customHeight="1">
      <c r="B23" s="27" t="inlineStr">
        <is>
          <t>5. Verification References — Verification avant embauche</t>
        </is>
      </c>
    </row>
    <row r="24" ht="20" customHeight="1">
      <c r="B24" s="27" t="inlineStr">
        <is>
          <t>6. Suivi Contrats — Suivi des contrats de travail</t>
        </is>
      </c>
    </row>
    <row r="25" ht="20" customHeight="1">
      <c r="B25" s="27" t="inlineStr">
        <is>
          <t>7. Gestion Cabinets — Gestion des prestataires externes</t>
        </is>
      </c>
    </row>
    <row r="26" ht="20" customHeight="1">
      <c r="B26" s="27" t="inlineStr">
        <is>
          <t>8. Prevision Postes Offres — Planification des besoins</t>
        </is>
      </c>
    </row>
    <row r="27" ht="20" customHeight="1">
      <c r="B27" s="27" t="inlineStr">
        <is>
          <t>9. Sources Recrutement — Analyse des canaux de recrutement</t>
        </is>
      </c>
    </row>
    <row r="28" ht="20" customHeight="1">
      <c r="B28" s="27" t="inlineStr">
        <is>
          <t>10. Analyse Couts — Suivi des couts de recrutement</t>
        </is>
      </c>
    </row>
    <row r="29" ht="20" customHeight="1">
      <c r="B29" s="27" t="inlineStr">
        <is>
          <t>11. Integration Employe — Suivi de l'integration</t>
        </is>
      </c>
    </row>
    <row r="30" ht="20" customHeight="1">
      <c r="B30" s="27" t="inlineStr">
        <is>
          <t>12. Checklist Integration — Etapes detaillees d'integration</t>
        </is>
      </c>
    </row>
    <row r="31" ht="20" customHeight="1">
      <c r="B31" s="27" t="inlineStr">
        <is>
          <t>13. Periode Essai — Suivi des periodes d'essai</t>
        </is>
      </c>
    </row>
    <row r="32" ht="20" customHeight="1">
      <c r="B32" s="27" t="inlineStr">
        <is>
          <t>14. Plan Accueil Formation — Programme de formation</t>
        </is>
      </c>
    </row>
    <row r="33" ht="20" customHeight="1">
      <c r="B33" s="27" t="inlineStr">
        <is>
          <t>15. Stagiaires — Gestion des stagiaires</t>
        </is>
      </c>
    </row>
    <row r="34" ht="20" customHeight="1">
      <c r="B34" s="27" t="inlineStr">
        <is>
          <t>16. Saisonniers Temporaires — Personnel saisonnier</t>
        </is>
      </c>
    </row>
    <row r="35" ht="20" customHeight="1">
      <c r="B35" s="27" t="inlineStr">
        <is>
          <t>17. Suivi Post-Embauche — Suivi apres embauche</t>
        </is>
      </c>
    </row>
    <row r="36" ht="20" customHeight="1">
      <c r="B36" s="27" t="inlineStr">
        <is>
          <t>18. Tableau de Bord — Vue d'ensemble (cet onglet)</t>
        </is>
      </c>
    </row>
    <row r="38">
      <c r="B38" s="49" t="inlineStr">
        <is>
          <t>ANALYSE &amp; QUALITE</t>
        </is>
      </c>
    </row>
    <row r="39">
      <c r="B39" s="50" t="inlineStr">
        <is>
          <t>En integration active</t>
        </is>
      </c>
      <c r="E39" s="50" t="inlineStr">
        <is>
          <t>Post-Embauche suivis</t>
        </is>
      </c>
      <c r="H39" s="50" t="inlineStr">
        <is>
          <t>Pipeline actif</t>
        </is>
      </c>
      <c r="K39" s="50" t="inlineStr">
        <is>
          <t>Haute priorite pipeline</t>
        </is>
      </c>
    </row>
    <row r="40">
      <c r="B40" s="51">
        <f>COUNTIF('11-Integration Employe'!M5:M85,"En cours")</f>
        <v/>
      </c>
      <c r="E40" s="51">
        <f>COUNTIF('17-Suivi Post-Embauche'!C5:C86,"&lt;&gt;")</f>
        <v/>
      </c>
      <c r="H40" s="51">
        <f>COUNTIF('18-Pipeline Candidatures'!C5:C88,"&lt;&gt;")</f>
        <v/>
      </c>
      <c r="K40" s="51">
        <f>COUNTIF('18-Pipeline Candidatures'!M5:M88,"Haute")</f>
        <v/>
      </c>
    </row>
    <row r="42">
      <c r="B42" s="49" t="inlineStr">
        <is>
          <t>STAGIAIRES &amp; SAISONNIERS</t>
        </is>
      </c>
    </row>
    <row r="43">
      <c r="B43" s="50" t="inlineStr">
        <is>
          <t>Stagiaires actuels</t>
        </is>
      </c>
      <c r="E43" s="50" t="inlineStr">
        <is>
          <t>Saisonniers actuels</t>
        </is>
      </c>
    </row>
    <row r="44">
      <c r="B44" s="52">
        <f>COUNTIF('15-Stagiaires'!M5:M85,"En cours")</f>
        <v/>
      </c>
      <c r="E44" s="52">
        <f>COUNTIF('16-Saisonniers Temporaires'!M5:M85,"En cours")</f>
        <v/>
      </c>
    </row>
    <row r="46">
      <c r="B46" s="49" t="inlineStr">
        <is>
          <t>GRAPHIQUES DYNAMIQUES</t>
        </is>
      </c>
    </row>
    <row r="47">
      <c r="I47" s="53" t="inlineStr">
        <is>
          <t>Statut</t>
        </is>
      </c>
      <c r="J47" s="53" t="inlineStr">
        <is>
          <t>Nb</t>
        </is>
      </c>
    </row>
    <row r="48">
      <c r="I48" s="54" t="inlineStr">
        <is>
          <t>En cours</t>
        </is>
      </c>
      <c r="J48" s="54">
        <f>COUNTIF('1-Demandes Recrutement'!L5:L85,"En cours")</f>
        <v/>
      </c>
    </row>
    <row r="49">
      <c r="I49" s="54" t="inlineStr">
        <is>
          <t>Pourvue</t>
        </is>
      </c>
      <c r="J49" s="54">
        <f>COUNTIF('1-Demandes Recrutement'!L5:L85,"Pourvue")</f>
        <v/>
      </c>
    </row>
    <row r="50">
      <c r="I50" s="54" t="inlineStr">
        <is>
          <t>Annulee</t>
        </is>
      </c>
      <c r="J50" s="54">
        <f>COUNTIF('1-Demandes Recrutement'!L5:L85,"Annulee")</f>
        <v/>
      </c>
    </row>
    <row r="51">
      <c r="I51" s="54" t="inlineStr">
        <is>
          <t>En attente</t>
        </is>
      </c>
      <c r="J51" s="54">
        <f>COUNTIF('1-Demandes Recrutement'!L5:L85,"En attente")</f>
        <v/>
      </c>
    </row>
    <row r="52">
      <c r="I52" s="54" t="inlineStr">
        <is>
          <t>Reportee</t>
        </is>
      </c>
      <c r="J52" s="54">
        <f>COUNTIF('1-Demandes Recrutement'!L5:L85,"Reportee")</f>
        <v/>
      </c>
    </row>
    <row r="54">
      <c r="B54" t="inlineStr">
        <is>
          <t>QUALITE RECRUTEMENT</t>
        </is>
      </c>
    </row>
    <row r="55">
      <c r="B55" t="inlineStr">
        <is>
          <t>Score moyen evaluation</t>
        </is>
      </c>
      <c r="E55">
        <f>IFERROR(AVERAGEIF('4-Grille Evaluation'!L5:L85,"&lt;&gt;"),0)</f>
        <v/>
      </c>
    </row>
    <row r="56">
      <c r="B56" t="inlineStr">
        <is>
          <t>Nb evaluations</t>
        </is>
      </c>
      <c r="E56">
        <f>COUNTA('4-Grille Evaluation'!B5:B85)-COUNTBLANK('4-Grille Evaluation'!B5:B85)</f>
        <v/>
      </c>
    </row>
    <row r="57">
      <c r="B57" t="inlineStr">
        <is>
          <t>Recommandations positives</t>
        </is>
      </c>
      <c r="E57">
        <f>COUNTIF('4-Grille Evaluation'!M5:M85,"Embauche recommandee")</f>
        <v/>
      </c>
    </row>
    <row r="58">
      <c r="B58" t="inlineStr">
        <is>
          <t>Cout total recrutement (FCFA)</t>
        </is>
      </c>
      <c r="E58">
        <f>IFERROR(SUM('10-Analyse Couts'!J5:J85),0)</f>
        <v/>
      </c>
    </row>
    <row r="59">
      <c r="B59" t="inlineStr">
        <is>
          <t>Cout moyen par recrutement</t>
        </is>
      </c>
      <c r="E59">
        <f>IFERROR(SUM('10-Analyse Couts'!J5:J85)/MAX(COUNTIFS('2-Base Candidats'!Z5:Z85,"Retenu"),1),0)</f>
        <v/>
      </c>
    </row>
    <row r="60">
      <c r="B60" t="inlineStr">
        <is>
          <t>Taux recommandation (%)</t>
        </is>
      </c>
      <c r="E60">
        <f>IFERROR(COUNTIF('4-Grille Evaluation'!M5:M85,"Embauche recommandee")/MAX(COUNTA('4-Grille Evaluation'!M5:M85)-COUNTBLANK('4-Grille Evaluation'!M5:M85),1)*100,0)</f>
        <v/>
      </c>
    </row>
    <row r="62">
      <c r="B62" t="inlineStr">
        <is>
          <t>SOURCES PERFORMANCE</t>
        </is>
      </c>
    </row>
    <row r="63">
      <c r="B63" t="inlineStr">
        <is>
          <t>Total sources actives</t>
        </is>
      </c>
      <c r="E63">
        <f>COUNTA('9-Sources Recrutement'!C5:C85)-COUNTBLANK('9-Sources Recrutement'!C5:C85)</f>
        <v/>
      </c>
    </row>
    <row r="64">
      <c r="B64" t="inlineStr">
        <is>
          <t>Meilleur taux transformation</t>
        </is>
      </c>
      <c r="E64">
        <f>IFERROR(MAX('9-Sources Recrutement'!G5:G85),0)</f>
        <v/>
      </c>
    </row>
    <row r="65">
      <c r="B65" t="inlineStr">
        <is>
          <t>Cout total sources (FCFA)</t>
        </is>
      </c>
      <c r="E65">
        <f>IFERROR(SUM('9-Sources Recrutement'!H5:H85),0)</f>
        <v/>
      </c>
    </row>
    <row r="67">
      <c r="B67" t="inlineStr">
        <is>
          <t>PIPELINE &amp; DELAIS</t>
        </is>
      </c>
    </row>
    <row r="68">
      <c r="B68" t="inlineStr">
        <is>
          <t>Candidats en pipeline</t>
        </is>
      </c>
      <c r="E68">
        <f>COUNTA('18-Pipeline Candidatures'!C5:C88)-COUNTBLANK('18-Pipeline Candidatures'!C5:C88)</f>
        <v/>
      </c>
    </row>
    <row r="69">
      <c r="B69" t="inlineStr">
        <is>
          <t>Entretiens a planifier</t>
        </is>
      </c>
      <c r="E69">
        <f>COUNTIF('3-Planning Entretiens'!K5:K85,"Planifie")</f>
        <v/>
      </c>
    </row>
    <row r="70">
      <c r="B70" t="inlineStr">
        <is>
          <t>Checklist en cours</t>
        </is>
      </c>
      <c r="E70">
        <f>COUNTIF('12-Checklist Integration'!J5:J85,"En cours")</f>
        <v/>
      </c>
    </row>
    <row r="71">
      <c r="B71" t="inlineStr">
        <is>
          <t>Formations accueil terminees</t>
        </is>
      </c>
      <c r="E71">
        <f>COUNTIF('14-Plan Accueil Formation'!J5:J85,"Terminee")</f>
        <v/>
      </c>
    </row>
    <row r="73">
      <c r="B73" t="inlineStr">
        <is>
          <t>CABINETS &amp; PRESTATAIRES</t>
        </is>
      </c>
    </row>
    <row r="74">
      <c r="B74" t="inlineStr">
        <is>
          <t>Cabinets actifs</t>
        </is>
      </c>
      <c r="E74">
        <f>COUNTIF('7-Gestion Cabinets'!N5:N85,"Oui")</f>
        <v/>
      </c>
    </row>
    <row r="75">
      <c r="B75" t="inlineStr">
        <is>
          <t>Cout total cabinets (FCFA)</t>
        </is>
      </c>
      <c r="E75">
        <f>IFERROR(SUM('7-Gestion Cabinets'!L5:L85),0)</f>
        <v/>
      </c>
    </row>
    <row r="76">
      <c r="B76" t="inlineStr">
        <is>
          <t>Taux transf. moyen cabinets (%)</t>
        </is>
      </c>
      <c r="E76">
        <f>IFERROR(AVERAGEIF('7-Gestion Cabinets'!K5:K85,"&lt;&gt;"),0)</f>
        <v/>
      </c>
    </row>
  </sheetData>
  <mergeCells count="23">
    <mergeCell ref="B23:J23"/>
    <mergeCell ref="B29:J29"/>
    <mergeCell ref="B19:J19"/>
    <mergeCell ref="B34:J34"/>
    <mergeCell ref="B28:J28"/>
    <mergeCell ref="B24:J24"/>
    <mergeCell ref="B30:J30"/>
    <mergeCell ref="B33:J33"/>
    <mergeCell ref="B5:J5"/>
    <mergeCell ref="B20:J20"/>
    <mergeCell ref="B36:J36"/>
    <mergeCell ref="B32:J32"/>
    <mergeCell ref="B26:J26"/>
    <mergeCell ref="B35:J35"/>
    <mergeCell ref="B25:J25"/>
    <mergeCell ref="B3:J3"/>
    <mergeCell ref="B22:J22"/>
    <mergeCell ref="B31:J31"/>
    <mergeCell ref="B18:J18"/>
    <mergeCell ref="B27:J27"/>
    <mergeCell ref="B12:J12"/>
    <mergeCell ref="B21:J21"/>
    <mergeCell ref="B2:J2"/>
  </mergeCells>
  <conditionalFormatting sqref="E6">
    <cfRule type="cellIs" priority="1" operator="greaterThan" dxfId="9">
      <formula>0</formula>
    </cfRule>
  </conditionalFormatting>
  <conditionalFormatting sqref="E7">
    <cfRule type="cellIs" priority="2" operator="greaterThan" dxfId="9">
      <formula>0</formula>
    </cfRule>
  </conditionalFormatting>
  <conditionalFormatting sqref="E8">
    <cfRule type="cellIs" priority="3" operator="greaterThan" dxfId="9">
      <formula>0</formula>
    </cfRule>
  </conditionalFormatting>
  <conditionalFormatting sqref="E9">
    <cfRule type="cellIs" priority="4" operator="greaterThan" dxfId="9">
      <formula>0</formula>
    </cfRule>
  </conditionalFormatting>
  <conditionalFormatting sqref="E10">
    <cfRule type="cellIs" priority="5" operator="greaterThan" dxfId="9">
      <formula>0</formula>
    </cfRule>
  </conditionalFormatting>
  <conditionalFormatting sqref="E13">
    <cfRule type="cellIs" priority="6" operator="greaterThan" dxfId="9">
      <formula>0</formula>
    </cfRule>
  </conditionalFormatting>
  <conditionalFormatting sqref="E14">
    <cfRule type="cellIs" priority="7" operator="greaterThan" dxfId="9">
      <formula>0</formula>
    </cfRule>
  </conditionalFormatting>
  <conditionalFormatting sqref="E15">
    <cfRule type="cellIs" priority="8" operator="greaterThan" dxfId="9">
      <formula>0</formula>
    </cfRule>
  </conditionalFormatting>
  <conditionalFormatting sqref="E16">
    <cfRule type="cellIs" priority="9" operator="greaterThan" dxfId="9">
      <formula>0</formula>
    </cfRule>
  </conditionalFormatting>
  <conditionalFormatting sqref="B40">
    <cfRule type="cellIs" priority="10" operator="greaterThan" dxfId="9">
      <formula>0</formula>
    </cfRule>
  </conditionalFormatting>
  <conditionalFormatting sqref="E40">
    <cfRule type="cellIs" priority="11" operator="greaterThan" dxfId="9">
      <formula>0</formula>
    </cfRule>
  </conditionalFormatting>
  <conditionalFormatting sqref="H40">
    <cfRule type="cellIs" priority="12" operator="greaterThan" dxfId="9">
      <formula>0</formula>
    </cfRule>
  </conditionalFormatting>
  <conditionalFormatting sqref="K40">
    <cfRule type="cellIs" priority="13" operator="greaterThan" dxfId="9">
      <formula>0</formula>
    </cfRule>
  </conditionalFormatting>
  <conditionalFormatting sqref="B44">
    <cfRule type="cellIs" priority="14" operator="greaterThan" dxfId="9">
      <formula>0</formula>
    </cfRule>
  </conditionalFormatting>
  <conditionalFormatting sqref="E44">
    <cfRule type="cellIs" priority="15" operator="greaterThan" dxfId="9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B2:R45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28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15" customHeight="1"/>
    <row r="2" ht="32" customHeight="1">
      <c r="B2" s="3" t="inlineStr">
        <is>
          <t>KPIs &amp; OBJECTIFS RH</t>
        </is>
      </c>
    </row>
    <row r="3">
      <c r="B3" s="4" t="inlineStr">
        <is>
          <t>Suivi des indicateurs cles de performance — Donnees automatiques</t>
        </is>
      </c>
    </row>
    <row r="5" ht="26" customHeight="1">
      <c r="B5" s="32" t="inlineStr">
        <is>
          <t>KPIs MENSUELS</t>
        </is>
      </c>
      <c r="C5" s="61" t="n"/>
      <c r="D5" s="61" t="n"/>
      <c r="E5" s="61" t="n"/>
      <c r="F5" s="61" t="n"/>
      <c r="G5" s="61" t="n"/>
      <c r="H5" s="61" t="n"/>
      <c r="I5" s="61" t="n"/>
      <c r="J5" s="61" t="n"/>
      <c r="K5" s="61" t="n"/>
      <c r="L5" s="61" t="n"/>
      <c r="M5" s="61" t="n"/>
      <c r="N5" s="61" t="n"/>
      <c r="O5" s="61" t="n"/>
    </row>
    <row r="6" ht="28" customHeight="1">
      <c r="B6" s="5" t="inlineStr">
        <is>
          <t>KPI</t>
        </is>
      </c>
      <c r="C6" s="5" t="inlineStr">
        <is>
          <t>Jan</t>
        </is>
      </c>
      <c r="D6" s="5" t="inlineStr">
        <is>
          <t>Fev</t>
        </is>
      </c>
      <c r="E6" s="5" t="inlineStr">
        <is>
          <t>Mar</t>
        </is>
      </c>
      <c r="F6" s="5" t="inlineStr">
        <is>
          <t>Avr</t>
        </is>
      </c>
      <c r="G6" s="5" t="inlineStr">
        <is>
          <t>Mai</t>
        </is>
      </c>
      <c r="H6" s="5" t="inlineStr">
        <is>
          <t>Jun</t>
        </is>
      </c>
      <c r="I6" s="5" t="inlineStr">
        <is>
          <t>Jul</t>
        </is>
      </c>
      <c r="J6" s="5" t="inlineStr">
        <is>
          <t>Aou</t>
        </is>
      </c>
      <c r="K6" s="5" t="inlineStr">
        <is>
          <t>Sep</t>
        </is>
      </c>
      <c r="L6" s="5" t="inlineStr">
        <is>
          <t>Oct</t>
        </is>
      </c>
      <c r="M6" s="5" t="inlineStr">
        <is>
          <t>Nov</t>
        </is>
      </c>
      <c r="N6" s="5" t="inlineStr">
        <is>
          <t>Dec</t>
        </is>
      </c>
      <c r="O6" s="5" t="inlineStr">
        <is>
          <t>Moy. Annuelle</t>
        </is>
      </c>
    </row>
    <row r="7" ht="22" customHeight="1">
      <c r="B7" s="80" t="inlineStr">
        <is>
          <t>Time-to-Hire (jours)</t>
        </is>
      </c>
      <c r="C7" s="81">
        <f>IFERROR(SUMPRODUCT((MONTH('1-Demandes Recrutement'!$M$5:$M$85)=1)*('1-Demandes Recrutement'!$M$5:$M$85&lt;&gt;"")*('1-Demandes Recrutement'!$M$5:$M$85-'1-Demandes Recrutement'!$C$5:$C$85))/MAX(SUMPRODUCT((MONTH('1-Demandes Recrutement'!$M$5:$M$85)=1)*('1-Demandes Recrutement'!$M$5:$M$85&lt;&gt;"")),1),0)</f>
        <v/>
      </c>
      <c r="D7" s="81">
        <f>IFERROR(SUMPRODUCT((MONTH('1-Demandes Recrutement'!$M$5:$M$85)=2)*('1-Demandes Recrutement'!$M$5:$M$85&lt;&gt;"")*('1-Demandes Recrutement'!$M$5:$M$85-'1-Demandes Recrutement'!$C$5:$C$85))/MAX(SUMPRODUCT((MONTH('1-Demandes Recrutement'!$M$5:$M$85)=2)*('1-Demandes Recrutement'!$M$5:$M$85&lt;&gt;"")),1),0)</f>
        <v/>
      </c>
      <c r="E7" s="81">
        <f>IFERROR(SUMPRODUCT((MONTH('1-Demandes Recrutement'!$M$5:$M$85)=3)*('1-Demandes Recrutement'!$M$5:$M$85&lt;&gt;"")*('1-Demandes Recrutement'!$M$5:$M$85-'1-Demandes Recrutement'!$C$5:$C$85))/MAX(SUMPRODUCT((MONTH('1-Demandes Recrutement'!$M$5:$M$85)=3)*('1-Demandes Recrutement'!$M$5:$M$85&lt;&gt;"")),1),0)</f>
        <v/>
      </c>
      <c r="F7" s="81">
        <f>IFERROR(SUMPRODUCT((MONTH('1-Demandes Recrutement'!$M$5:$M$85)=4)*('1-Demandes Recrutement'!$M$5:$M$85&lt;&gt;"")*('1-Demandes Recrutement'!$M$5:$M$85-'1-Demandes Recrutement'!$C$5:$C$85))/MAX(SUMPRODUCT((MONTH('1-Demandes Recrutement'!$M$5:$M$85)=4)*('1-Demandes Recrutement'!$M$5:$M$85&lt;&gt;"")),1),0)</f>
        <v/>
      </c>
      <c r="G7" s="81">
        <f>IFERROR(SUMPRODUCT((MONTH('1-Demandes Recrutement'!$M$5:$M$85)=5)*('1-Demandes Recrutement'!$M$5:$M$85&lt;&gt;"")*('1-Demandes Recrutement'!$M$5:$M$85-'1-Demandes Recrutement'!$C$5:$C$85))/MAX(SUMPRODUCT((MONTH('1-Demandes Recrutement'!$M$5:$M$85)=5)*('1-Demandes Recrutement'!$M$5:$M$85&lt;&gt;"")),1),0)</f>
        <v/>
      </c>
      <c r="H7" s="81">
        <f>IFERROR(SUMPRODUCT((MONTH('1-Demandes Recrutement'!$M$5:$M$85)=6)*('1-Demandes Recrutement'!$M$5:$M$85&lt;&gt;"")*('1-Demandes Recrutement'!$M$5:$M$85-'1-Demandes Recrutement'!$C$5:$C$85))/MAX(SUMPRODUCT((MONTH('1-Demandes Recrutement'!$M$5:$M$85)=6)*('1-Demandes Recrutement'!$M$5:$M$85&lt;&gt;"")),1),0)</f>
        <v/>
      </c>
      <c r="I7" s="81">
        <f>IFERROR(SUMPRODUCT((MONTH('1-Demandes Recrutement'!$M$5:$M$85)=7)*('1-Demandes Recrutement'!$M$5:$M$85&lt;&gt;"")*('1-Demandes Recrutement'!$M$5:$M$85-'1-Demandes Recrutement'!$C$5:$C$85))/MAX(SUMPRODUCT((MONTH('1-Demandes Recrutement'!$M$5:$M$85)=7)*('1-Demandes Recrutement'!$M$5:$M$85&lt;&gt;"")),1),0)</f>
        <v/>
      </c>
      <c r="J7" s="81">
        <f>IFERROR(SUMPRODUCT((MONTH('1-Demandes Recrutement'!$M$5:$M$85)=8)*('1-Demandes Recrutement'!$M$5:$M$85&lt;&gt;"")*('1-Demandes Recrutement'!$M$5:$M$85-'1-Demandes Recrutement'!$C$5:$C$85))/MAX(SUMPRODUCT((MONTH('1-Demandes Recrutement'!$M$5:$M$85)=8)*('1-Demandes Recrutement'!$M$5:$M$85&lt;&gt;"")),1),0)</f>
        <v/>
      </c>
      <c r="K7" s="81">
        <f>IFERROR(SUMPRODUCT((MONTH('1-Demandes Recrutement'!$M$5:$M$85)=9)*('1-Demandes Recrutement'!$M$5:$M$85&lt;&gt;"")*('1-Demandes Recrutement'!$M$5:$M$85-'1-Demandes Recrutement'!$C$5:$C$85))/MAX(SUMPRODUCT((MONTH('1-Demandes Recrutement'!$M$5:$M$85)=9)*('1-Demandes Recrutement'!$M$5:$M$85&lt;&gt;"")),1),0)</f>
        <v/>
      </c>
      <c r="L7" s="81">
        <f>IFERROR(SUMPRODUCT((MONTH('1-Demandes Recrutement'!$M$5:$M$85)=10)*('1-Demandes Recrutement'!$M$5:$M$85&lt;&gt;"")*('1-Demandes Recrutement'!$M$5:$M$85-'1-Demandes Recrutement'!$C$5:$C$85))/MAX(SUMPRODUCT((MONTH('1-Demandes Recrutement'!$M$5:$M$85)=10)*('1-Demandes Recrutement'!$M$5:$M$85&lt;&gt;"")),1),0)</f>
        <v/>
      </c>
      <c r="M7" s="81">
        <f>IFERROR(SUMPRODUCT((MONTH('1-Demandes Recrutement'!$M$5:$M$85)=11)*('1-Demandes Recrutement'!$M$5:$M$85&lt;&gt;"")*('1-Demandes Recrutement'!$M$5:$M$85-'1-Demandes Recrutement'!$C$5:$C$85))/MAX(SUMPRODUCT((MONTH('1-Demandes Recrutement'!$M$5:$M$85)=11)*('1-Demandes Recrutement'!$M$5:$M$85&lt;&gt;"")),1),0)</f>
        <v/>
      </c>
      <c r="N7" s="81">
        <f>IFERROR(SUMPRODUCT((MONTH('1-Demandes Recrutement'!$M$5:$M$85)=12)*('1-Demandes Recrutement'!$M$5:$M$85&lt;&gt;"")*('1-Demandes Recrutement'!$M$5:$M$85-'1-Demandes Recrutement'!$C$5:$C$85))/MAX(SUMPRODUCT((MONTH('1-Demandes Recrutement'!$M$5:$M$85)=12)*('1-Demandes Recrutement'!$M$5:$M$85&lt;&gt;"")),1),0)</f>
        <v/>
      </c>
      <c r="O7" s="64">
        <f>IFERROR(AVERAGE(C7:N7),0)</f>
        <v/>
      </c>
    </row>
    <row r="8" ht="22" customHeight="1">
      <c r="B8" s="80" t="inlineStr">
        <is>
          <t>Cost-per-Hire (FCFA)</t>
        </is>
      </c>
      <c r="C8" s="82">
        <f>IFERROR(SUMPRODUCT((MONTH('10-Analyse Couts'!$K$5:$K$85)=1)*('10-Analyse Couts'!$F$5:$F$85+'10-Analyse Couts'!$G$5:$G$85+'10-Analyse Couts'!$H$5:$H$85+'10-Analyse Couts'!$I$5:$I$85))/MAX(SUMPRODUCT((MONTH('2-Base Candidats'!$AF$5:$AF$85)=1)*('2-Base Candidats'!$AF$5:$AF$85&lt;&gt;"")),1),0)</f>
        <v/>
      </c>
      <c r="D8" s="82">
        <f>IFERROR(SUMPRODUCT((MONTH('10-Analyse Couts'!$K$5:$K$85)=2)*('10-Analyse Couts'!$F$5:$F$85+'10-Analyse Couts'!$G$5:$G$85+'10-Analyse Couts'!$H$5:$H$85+'10-Analyse Couts'!$I$5:$I$85))/MAX(SUMPRODUCT((MONTH('2-Base Candidats'!$AF$5:$AF$85)=2)*('2-Base Candidats'!$AF$5:$AF$85&lt;&gt;"")),1),0)</f>
        <v/>
      </c>
      <c r="E8" s="82">
        <f>IFERROR(SUMPRODUCT((MONTH('10-Analyse Couts'!$K$5:$K$85)=3)*('10-Analyse Couts'!$F$5:$F$85+'10-Analyse Couts'!$G$5:$G$85+'10-Analyse Couts'!$H$5:$H$85+'10-Analyse Couts'!$I$5:$I$85))/MAX(SUMPRODUCT((MONTH('2-Base Candidats'!$AF$5:$AF$85)=3)*('2-Base Candidats'!$AF$5:$AF$85&lt;&gt;"")),1),0)</f>
        <v/>
      </c>
      <c r="F8" s="82">
        <f>IFERROR(SUMPRODUCT((MONTH('10-Analyse Couts'!$K$5:$K$85)=4)*('10-Analyse Couts'!$F$5:$F$85+'10-Analyse Couts'!$G$5:$G$85+'10-Analyse Couts'!$H$5:$H$85+'10-Analyse Couts'!$I$5:$I$85))/MAX(SUMPRODUCT((MONTH('2-Base Candidats'!$AF$5:$AF$85)=4)*('2-Base Candidats'!$AF$5:$AF$85&lt;&gt;"")),1),0)</f>
        <v/>
      </c>
      <c r="G8" s="82">
        <f>IFERROR(SUMPRODUCT((MONTH('10-Analyse Couts'!$K$5:$K$85)=5)*('10-Analyse Couts'!$F$5:$F$85+'10-Analyse Couts'!$G$5:$G$85+'10-Analyse Couts'!$H$5:$H$85+'10-Analyse Couts'!$I$5:$I$85))/MAX(SUMPRODUCT((MONTH('2-Base Candidats'!$AF$5:$AF$85)=5)*('2-Base Candidats'!$AF$5:$AF$85&lt;&gt;"")),1),0)</f>
        <v/>
      </c>
      <c r="H8" s="82">
        <f>IFERROR(SUMPRODUCT((MONTH('10-Analyse Couts'!$K$5:$K$85)=6)*('10-Analyse Couts'!$F$5:$F$85+'10-Analyse Couts'!$G$5:$G$85+'10-Analyse Couts'!$H$5:$H$85+'10-Analyse Couts'!$I$5:$I$85))/MAX(SUMPRODUCT((MONTH('2-Base Candidats'!$AF$5:$AF$85)=6)*('2-Base Candidats'!$AF$5:$AF$85&lt;&gt;"")),1),0)</f>
        <v/>
      </c>
      <c r="I8" s="82">
        <f>IFERROR(SUMPRODUCT((MONTH('10-Analyse Couts'!$K$5:$K$85)=7)*('10-Analyse Couts'!$F$5:$F$85+'10-Analyse Couts'!$G$5:$G$85+'10-Analyse Couts'!$H$5:$H$85+'10-Analyse Couts'!$I$5:$I$85))/MAX(SUMPRODUCT((MONTH('2-Base Candidats'!$AF$5:$AF$85)=7)*('2-Base Candidats'!$AF$5:$AF$85&lt;&gt;"")),1),0)</f>
        <v/>
      </c>
      <c r="J8" s="82">
        <f>IFERROR(SUMPRODUCT((MONTH('10-Analyse Couts'!$K$5:$K$85)=8)*('10-Analyse Couts'!$F$5:$F$85+'10-Analyse Couts'!$G$5:$G$85+'10-Analyse Couts'!$H$5:$H$85+'10-Analyse Couts'!$I$5:$I$85))/MAX(SUMPRODUCT((MONTH('2-Base Candidats'!$AF$5:$AF$85)=8)*('2-Base Candidats'!$AF$5:$AF$85&lt;&gt;"")),1),0)</f>
        <v/>
      </c>
      <c r="K8" s="82">
        <f>IFERROR(SUMPRODUCT((MONTH('10-Analyse Couts'!$K$5:$K$85)=9)*('10-Analyse Couts'!$F$5:$F$85+'10-Analyse Couts'!$G$5:$G$85+'10-Analyse Couts'!$H$5:$H$85+'10-Analyse Couts'!$I$5:$I$85))/MAX(SUMPRODUCT((MONTH('2-Base Candidats'!$AF$5:$AF$85)=9)*('2-Base Candidats'!$AF$5:$AF$85&lt;&gt;"")),1),0)</f>
        <v/>
      </c>
      <c r="L8" s="82">
        <f>IFERROR(SUMPRODUCT((MONTH('10-Analyse Couts'!$K$5:$K$85)=10)*('10-Analyse Couts'!$F$5:$F$85+'10-Analyse Couts'!$G$5:$G$85+'10-Analyse Couts'!$H$5:$H$85+'10-Analyse Couts'!$I$5:$I$85))/MAX(SUMPRODUCT((MONTH('2-Base Candidats'!$AF$5:$AF$85)=10)*('2-Base Candidats'!$AF$5:$AF$85&lt;&gt;"")),1),0)</f>
        <v/>
      </c>
      <c r="M8" s="82">
        <f>IFERROR(SUMPRODUCT((MONTH('10-Analyse Couts'!$K$5:$K$85)=11)*('10-Analyse Couts'!$F$5:$F$85+'10-Analyse Couts'!$G$5:$G$85+'10-Analyse Couts'!$H$5:$H$85+'10-Analyse Couts'!$I$5:$I$85))/MAX(SUMPRODUCT((MONTH('2-Base Candidats'!$AF$5:$AF$85)=11)*('2-Base Candidats'!$AF$5:$AF$85&lt;&gt;"")),1),0)</f>
        <v/>
      </c>
      <c r="N8" s="82">
        <f>IFERROR(SUMPRODUCT((MONTH('10-Analyse Couts'!$K$5:$K$85)=12)*('10-Analyse Couts'!$F$5:$F$85+'10-Analyse Couts'!$G$5:$G$85+'10-Analyse Couts'!$H$5:$H$85+'10-Analyse Couts'!$I$5:$I$85))/MAX(SUMPRODUCT((MONTH('2-Base Candidats'!$AF$5:$AF$85)=12)*('2-Base Candidats'!$AF$5:$AF$85&lt;&gt;"")),1),0)</f>
        <v/>
      </c>
      <c r="O8" s="65">
        <f>IFERROR(AVERAGE(C8:N8),0)</f>
        <v/>
      </c>
    </row>
    <row r="9" ht="22" customHeight="1">
      <c r="B9" s="80" t="inlineStr">
        <is>
          <t>Quality-of-Hire (/20)</t>
        </is>
      </c>
      <c r="C9" s="81">
        <f>IFERROR(SUMPRODUCT((MONTH('4-Grille Evaluation'!$E$5:$E$85)=1)*('4-Grille Evaluation'!$L$5:$L$85&lt;&gt;""))/MAX(SUMPRODUCT((MONTH('4-Grille Evaluation'!$E$5:$E$85)=1)*('4-Grille Evaluation'!$L$5:$L$85&lt;&gt;"")),1),0)</f>
        <v/>
      </c>
      <c r="D9" s="81">
        <f>IFERROR(SUMPRODUCT((MONTH('4-Grille Evaluation'!$E$5:$E$85)=2)*('4-Grille Evaluation'!$L$5:$L$85&lt;&gt;""))/MAX(SUMPRODUCT((MONTH('4-Grille Evaluation'!$E$5:$E$85)=2)*('4-Grille Evaluation'!$L$5:$L$85&lt;&gt;"")),1),0)</f>
        <v/>
      </c>
      <c r="E9" s="81">
        <f>IFERROR(SUMPRODUCT((MONTH('4-Grille Evaluation'!$E$5:$E$85)=3)*('4-Grille Evaluation'!$L$5:$L$85&lt;&gt;""))/MAX(SUMPRODUCT((MONTH('4-Grille Evaluation'!$E$5:$E$85)=3)*('4-Grille Evaluation'!$L$5:$L$85&lt;&gt;"")),1),0)</f>
        <v/>
      </c>
      <c r="F9" s="81">
        <f>IFERROR(SUMPRODUCT((MONTH('4-Grille Evaluation'!$E$5:$E$85)=4)*('4-Grille Evaluation'!$L$5:$L$85&lt;&gt;""))/MAX(SUMPRODUCT((MONTH('4-Grille Evaluation'!$E$5:$E$85)=4)*('4-Grille Evaluation'!$L$5:$L$85&lt;&gt;"")),1),0)</f>
        <v/>
      </c>
      <c r="G9" s="81">
        <f>IFERROR(SUMPRODUCT((MONTH('4-Grille Evaluation'!$E$5:$E$85)=5)*('4-Grille Evaluation'!$L$5:$L$85&lt;&gt;""))/MAX(SUMPRODUCT((MONTH('4-Grille Evaluation'!$E$5:$E$85)=5)*('4-Grille Evaluation'!$L$5:$L$85&lt;&gt;"")),1),0)</f>
        <v/>
      </c>
      <c r="H9" s="81">
        <f>IFERROR(SUMPRODUCT((MONTH('4-Grille Evaluation'!$E$5:$E$85)=6)*('4-Grille Evaluation'!$L$5:$L$85&lt;&gt;""))/MAX(SUMPRODUCT((MONTH('4-Grille Evaluation'!$E$5:$E$85)=6)*('4-Grille Evaluation'!$L$5:$L$85&lt;&gt;"")),1),0)</f>
        <v/>
      </c>
      <c r="I9" s="81">
        <f>IFERROR(SUMPRODUCT((MONTH('4-Grille Evaluation'!$E$5:$E$85)=7)*('4-Grille Evaluation'!$L$5:$L$85&lt;&gt;""))/MAX(SUMPRODUCT((MONTH('4-Grille Evaluation'!$E$5:$E$85)=7)*('4-Grille Evaluation'!$L$5:$L$85&lt;&gt;"")),1),0)</f>
        <v/>
      </c>
      <c r="J9" s="81">
        <f>IFERROR(SUMPRODUCT((MONTH('4-Grille Evaluation'!$E$5:$E$85)=8)*('4-Grille Evaluation'!$L$5:$L$85&lt;&gt;""))/MAX(SUMPRODUCT((MONTH('4-Grille Evaluation'!$E$5:$E$85)=8)*('4-Grille Evaluation'!$L$5:$L$85&lt;&gt;"")),1),0)</f>
        <v/>
      </c>
      <c r="K9" s="81">
        <f>IFERROR(SUMPRODUCT((MONTH('4-Grille Evaluation'!$E$5:$E$85)=9)*('4-Grille Evaluation'!$L$5:$L$85&lt;&gt;""))/MAX(SUMPRODUCT((MONTH('4-Grille Evaluation'!$E$5:$E$85)=9)*('4-Grille Evaluation'!$L$5:$L$85&lt;&gt;"")),1),0)</f>
        <v/>
      </c>
      <c r="L9" s="81">
        <f>IFERROR(SUMPRODUCT((MONTH('4-Grille Evaluation'!$E$5:$E$85)=10)*('4-Grille Evaluation'!$L$5:$L$85&lt;&gt;""))/MAX(SUMPRODUCT((MONTH('4-Grille Evaluation'!$E$5:$E$85)=10)*('4-Grille Evaluation'!$L$5:$L$85&lt;&gt;"")),1),0)</f>
        <v/>
      </c>
      <c r="M9" s="81">
        <f>IFERROR(SUMPRODUCT((MONTH('4-Grille Evaluation'!$E$5:$E$85)=11)*('4-Grille Evaluation'!$L$5:$L$85&lt;&gt;""))/MAX(SUMPRODUCT((MONTH('4-Grille Evaluation'!$E$5:$E$85)=11)*('4-Grille Evaluation'!$L$5:$L$85&lt;&gt;"")),1),0)</f>
        <v/>
      </c>
      <c r="N9" s="81">
        <f>IFERROR(SUMPRODUCT((MONTH('4-Grille Evaluation'!$E$5:$E$85)=12)*('4-Grille Evaluation'!$L$5:$L$85&lt;&gt;""))/MAX(SUMPRODUCT((MONTH('4-Grille Evaluation'!$E$5:$E$85)=12)*('4-Grille Evaluation'!$L$5:$L$85&lt;&gt;"")),1),0)</f>
        <v/>
      </c>
      <c r="O9" s="64">
        <f>IFERROR(AVERAGE(C9:N9),0)</f>
        <v/>
      </c>
    </row>
    <row r="10" ht="22" customHeight="1">
      <c r="B10" s="80" t="inlineStr">
        <is>
          <t>Taux acceptation offres (%)</t>
        </is>
      </c>
      <c r="C10" s="83">
        <f>IFERROR(SUMPRODUCT((MONTH('18-Pipeline Candidatures'!$G$5:$G$85)=1)*('18-Pipeline Candidatures'!$H$5:$H$85="Accepte"))/MAX(SUMPRODUCT((MONTH('18-Pipeline Candidatures'!$G$5:$G$85)=1)*('18-Pipeline Candidatures'!$H$5:$H$85="Accepte"))+SUMPRODUCT((MONTH('18-Pipeline Candidatures'!$G$5:$G$85)=1)*('18-Pipeline Candidatures'!$H$5:$H$85="Refuse")),1),0)</f>
        <v/>
      </c>
      <c r="D10" s="83">
        <f>IFERROR(SUMPRODUCT((MONTH('18-Pipeline Candidatures'!$G$5:$G$85)=2)*('18-Pipeline Candidatures'!$H$5:$H$85="Accepte"))/MAX(SUMPRODUCT((MONTH('18-Pipeline Candidatures'!$G$5:$G$85)=2)*('18-Pipeline Candidatures'!$H$5:$H$85="Accepte"))+SUMPRODUCT((MONTH('18-Pipeline Candidatures'!$G$5:$G$85)=2)*('18-Pipeline Candidatures'!$H$5:$H$85="Refuse")),1),0)</f>
        <v/>
      </c>
      <c r="E10" s="83">
        <f>IFERROR(SUMPRODUCT((MONTH('18-Pipeline Candidatures'!$G$5:$G$85)=3)*('18-Pipeline Candidatures'!$H$5:$H$85="Accepte"))/MAX(SUMPRODUCT((MONTH('18-Pipeline Candidatures'!$G$5:$G$85)=3)*('18-Pipeline Candidatures'!$H$5:$H$85="Accepte"))+SUMPRODUCT((MONTH('18-Pipeline Candidatures'!$G$5:$G$85)=3)*('18-Pipeline Candidatures'!$H$5:$H$85="Refuse")),1),0)</f>
        <v/>
      </c>
      <c r="F10" s="83">
        <f>IFERROR(SUMPRODUCT((MONTH('18-Pipeline Candidatures'!$G$5:$G$85)=4)*('18-Pipeline Candidatures'!$H$5:$H$85="Accepte"))/MAX(SUMPRODUCT((MONTH('18-Pipeline Candidatures'!$G$5:$G$85)=4)*('18-Pipeline Candidatures'!$H$5:$H$85="Accepte"))+SUMPRODUCT((MONTH('18-Pipeline Candidatures'!$G$5:$G$85)=4)*('18-Pipeline Candidatures'!$H$5:$H$85="Refuse")),1),0)</f>
        <v/>
      </c>
      <c r="G10" s="83">
        <f>IFERROR(SUMPRODUCT((MONTH('18-Pipeline Candidatures'!$G$5:$G$85)=5)*('18-Pipeline Candidatures'!$H$5:$H$85="Accepte"))/MAX(SUMPRODUCT((MONTH('18-Pipeline Candidatures'!$G$5:$G$85)=5)*('18-Pipeline Candidatures'!$H$5:$H$85="Accepte"))+SUMPRODUCT((MONTH('18-Pipeline Candidatures'!$G$5:$G$85)=5)*('18-Pipeline Candidatures'!$H$5:$H$85="Refuse")),1),0)</f>
        <v/>
      </c>
      <c r="H10" s="83">
        <f>IFERROR(SUMPRODUCT((MONTH('18-Pipeline Candidatures'!$G$5:$G$85)=6)*('18-Pipeline Candidatures'!$H$5:$H$85="Accepte"))/MAX(SUMPRODUCT((MONTH('18-Pipeline Candidatures'!$G$5:$G$85)=6)*('18-Pipeline Candidatures'!$H$5:$H$85="Accepte"))+SUMPRODUCT((MONTH('18-Pipeline Candidatures'!$G$5:$G$85)=6)*('18-Pipeline Candidatures'!$H$5:$H$85="Refuse")),1),0)</f>
        <v/>
      </c>
      <c r="I10" s="83">
        <f>IFERROR(SUMPRODUCT((MONTH('18-Pipeline Candidatures'!$G$5:$G$85)=7)*('18-Pipeline Candidatures'!$H$5:$H$85="Accepte"))/MAX(SUMPRODUCT((MONTH('18-Pipeline Candidatures'!$G$5:$G$85)=7)*('18-Pipeline Candidatures'!$H$5:$H$85="Accepte"))+SUMPRODUCT((MONTH('18-Pipeline Candidatures'!$G$5:$G$85)=7)*('18-Pipeline Candidatures'!$H$5:$H$85="Refuse")),1),0)</f>
        <v/>
      </c>
      <c r="J10" s="83">
        <f>IFERROR(SUMPRODUCT((MONTH('18-Pipeline Candidatures'!$G$5:$G$85)=8)*('18-Pipeline Candidatures'!$H$5:$H$85="Accepte"))/MAX(SUMPRODUCT((MONTH('18-Pipeline Candidatures'!$G$5:$G$85)=8)*('18-Pipeline Candidatures'!$H$5:$H$85="Accepte"))+SUMPRODUCT((MONTH('18-Pipeline Candidatures'!$G$5:$G$85)=8)*('18-Pipeline Candidatures'!$H$5:$H$85="Refuse")),1),0)</f>
        <v/>
      </c>
      <c r="K10" s="83">
        <f>IFERROR(SUMPRODUCT((MONTH('18-Pipeline Candidatures'!$G$5:$G$85)=9)*('18-Pipeline Candidatures'!$H$5:$H$85="Accepte"))/MAX(SUMPRODUCT((MONTH('18-Pipeline Candidatures'!$G$5:$G$85)=9)*('18-Pipeline Candidatures'!$H$5:$H$85="Accepte"))+SUMPRODUCT((MONTH('18-Pipeline Candidatures'!$G$5:$G$85)=9)*('18-Pipeline Candidatures'!$H$5:$H$85="Refuse")),1),0)</f>
        <v/>
      </c>
      <c r="L10" s="83">
        <f>IFERROR(SUMPRODUCT((MONTH('18-Pipeline Candidatures'!$G$5:$G$85)=10)*('18-Pipeline Candidatures'!$H$5:$H$85="Accepte"))/MAX(SUMPRODUCT((MONTH('18-Pipeline Candidatures'!$G$5:$G$85)=10)*('18-Pipeline Candidatures'!$H$5:$H$85="Accepte"))+SUMPRODUCT((MONTH('18-Pipeline Candidatures'!$G$5:$G$85)=10)*('18-Pipeline Candidatures'!$H$5:$H$85="Refuse")),1),0)</f>
        <v/>
      </c>
      <c r="M10" s="83">
        <f>IFERROR(SUMPRODUCT((MONTH('18-Pipeline Candidatures'!$G$5:$G$85)=11)*('18-Pipeline Candidatures'!$H$5:$H$85="Accepte"))/MAX(SUMPRODUCT((MONTH('18-Pipeline Candidatures'!$G$5:$G$85)=11)*('18-Pipeline Candidatures'!$H$5:$H$85="Accepte"))+SUMPRODUCT((MONTH('18-Pipeline Candidatures'!$G$5:$G$85)=11)*('18-Pipeline Candidatures'!$H$5:$H$85="Refuse")),1),0)</f>
        <v/>
      </c>
      <c r="N10" s="83">
        <f>IFERROR(SUMPRODUCT((MONTH('18-Pipeline Candidatures'!$G$5:$G$85)=12)*('18-Pipeline Candidatures'!$H$5:$H$85="Accepte"))/MAX(SUMPRODUCT((MONTH('18-Pipeline Candidatures'!$G$5:$G$85)=12)*('18-Pipeline Candidatures'!$H$5:$H$85="Accepte"))+SUMPRODUCT((MONTH('18-Pipeline Candidatures'!$G$5:$G$85)=12)*('18-Pipeline Candidatures'!$H$5:$H$85="Refuse")),1),0)</f>
        <v/>
      </c>
      <c r="O10" s="67">
        <f>IFERROR(AVERAGE(C10:N10),0)</f>
        <v/>
      </c>
    </row>
    <row r="11" ht="22" customHeight="1">
      <c r="B11" s="80" t="inlineStr">
        <is>
          <t>Taux de remplissage (%)</t>
        </is>
      </c>
      <c r="C11" s="83">
        <f>IFERROR(SUMPRODUCT((MONTH('1-Demandes Recrutement'!$C$5:$C$85)=1)*('1-Demandes Recrutement'!$L$5:$L$85="Pourvue"))/MAX(SUMPRODUCT((MONTH('1-Demandes Recrutement'!$C$5:$C$85)=1)*('1-Demandes Recrutement'!$B$5:$B$85&lt;&gt;"")),1),0)</f>
        <v/>
      </c>
      <c r="D11" s="83">
        <f>IFERROR(SUMPRODUCT((MONTH('1-Demandes Recrutement'!$C$5:$C$85)=2)*('1-Demandes Recrutement'!$L$5:$L$85="Pourvue"))/MAX(SUMPRODUCT((MONTH('1-Demandes Recrutement'!$C$5:$C$85)=2)*('1-Demandes Recrutement'!$B$5:$B$85&lt;&gt;"")),1),0)</f>
        <v/>
      </c>
      <c r="E11" s="83">
        <f>IFERROR(SUMPRODUCT((MONTH('1-Demandes Recrutement'!$C$5:$C$85)=3)*('1-Demandes Recrutement'!$L$5:$L$85="Pourvue"))/MAX(SUMPRODUCT((MONTH('1-Demandes Recrutement'!$C$5:$C$85)=3)*('1-Demandes Recrutement'!$B$5:$B$85&lt;&gt;"")),1),0)</f>
        <v/>
      </c>
      <c r="F11" s="83">
        <f>IFERROR(SUMPRODUCT((MONTH('1-Demandes Recrutement'!$C$5:$C$85)=4)*('1-Demandes Recrutement'!$L$5:$L$85="Pourvue"))/MAX(SUMPRODUCT((MONTH('1-Demandes Recrutement'!$C$5:$C$85)=4)*('1-Demandes Recrutement'!$B$5:$B$85&lt;&gt;"")),1),0)</f>
        <v/>
      </c>
      <c r="G11" s="83">
        <f>IFERROR(SUMPRODUCT((MONTH('1-Demandes Recrutement'!$C$5:$C$85)=5)*('1-Demandes Recrutement'!$L$5:$L$85="Pourvue"))/MAX(SUMPRODUCT((MONTH('1-Demandes Recrutement'!$C$5:$C$85)=5)*('1-Demandes Recrutement'!$B$5:$B$85&lt;&gt;"")),1),0)</f>
        <v/>
      </c>
      <c r="H11" s="83">
        <f>IFERROR(SUMPRODUCT((MONTH('1-Demandes Recrutement'!$C$5:$C$85)=6)*('1-Demandes Recrutement'!$L$5:$L$85="Pourvue"))/MAX(SUMPRODUCT((MONTH('1-Demandes Recrutement'!$C$5:$C$85)=6)*('1-Demandes Recrutement'!$B$5:$B$85&lt;&gt;"")),1),0)</f>
        <v/>
      </c>
      <c r="I11" s="83">
        <f>IFERROR(SUMPRODUCT((MONTH('1-Demandes Recrutement'!$C$5:$C$85)=7)*('1-Demandes Recrutement'!$L$5:$L$85="Pourvue"))/MAX(SUMPRODUCT((MONTH('1-Demandes Recrutement'!$C$5:$C$85)=7)*('1-Demandes Recrutement'!$B$5:$B$85&lt;&gt;"")),1),0)</f>
        <v/>
      </c>
      <c r="J11" s="83">
        <f>IFERROR(SUMPRODUCT((MONTH('1-Demandes Recrutement'!$C$5:$C$85)=8)*('1-Demandes Recrutement'!$L$5:$L$85="Pourvue"))/MAX(SUMPRODUCT((MONTH('1-Demandes Recrutement'!$C$5:$C$85)=8)*('1-Demandes Recrutement'!$B$5:$B$85&lt;&gt;"")),1),0)</f>
        <v/>
      </c>
      <c r="K11" s="83">
        <f>IFERROR(SUMPRODUCT((MONTH('1-Demandes Recrutement'!$C$5:$C$85)=9)*('1-Demandes Recrutement'!$L$5:$L$85="Pourvue"))/MAX(SUMPRODUCT((MONTH('1-Demandes Recrutement'!$C$5:$C$85)=9)*('1-Demandes Recrutement'!$B$5:$B$85&lt;&gt;"")),1),0)</f>
        <v/>
      </c>
      <c r="L11" s="83">
        <f>IFERROR(SUMPRODUCT((MONTH('1-Demandes Recrutement'!$C$5:$C$85)=10)*('1-Demandes Recrutement'!$L$5:$L$85="Pourvue"))/MAX(SUMPRODUCT((MONTH('1-Demandes Recrutement'!$C$5:$C$85)=10)*('1-Demandes Recrutement'!$B$5:$B$85&lt;&gt;"")),1),0)</f>
        <v/>
      </c>
      <c r="M11" s="83">
        <f>IFERROR(SUMPRODUCT((MONTH('1-Demandes Recrutement'!$C$5:$C$85)=11)*('1-Demandes Recrutement'!$L$5:$L$85="Pourvue"))/MAX(SUMPRODUCT((MONTH('1-Demandes Recrutement'!$C$5:$C$85)=11)*('1-Demandes Recrutement'!$B$5:$B$85&lt;&gt;"")),1),0)</f>
        <v/>
      </c>
      <c r="N11" s="83">
        <f>IFERROR(SUMPRODUCT((MONTH('1-Demandes Recrutement'!$C$5:$C$85)=12)*('1-Demandes Recrutement'!$L$5:$L$85="Pourvue"))/MAX(SUMPRODUCT((MONTH('1-Demandes Recrutement'!$C$5:$C$85)=12)*('1-Demandes Recrutement'!$B$5:$B$85&lt;&gt;"")),1),0)</f>
        <v/>
      </c>
      <c r="O11" s="67">
        <f>IFERROR(AVERAGE(C11:N11),0)</f>
        <v/>
      </c>
    </row>
    <row r="12" ht="22" customHeight="1">
      <c r="B12" s="80" t="inlineStr">
        <is>
          <t>Taux de recommandation (%)</t>
        </is>
      </c>
      <c r="C12" s="83">
        <f>IFERROR(SUMPRODUCT((MONTH('4-Grille Evaluation'!$E$5:$E$85)=1)*('4-Grille Evaluation'!$M$5:$M$85="Embauche recommandee"))/MAX(SUMPRODUCT((MONTH('4-Grille Evaluation'!$E$5:$E$85)=1)*('4-Grille Evaluation'!$B$5:$B$85&lt;&gt;"")),1),0)</f>
        <v/>
      </c>
      <c r="D12" s="83">
        <f>IFERROR(SUMPRODUCT((MONTH('4-Grille Evaluation'!$E$5:$E$85)=2)*('4-Grille Evaluation'!$M$5:$M$85="Embauche recommandee"))/MAX(SUMPRODUCT((MONTH('4-Grille Evaluation'!$E$5:$E$85)=2)*('4-Grille Evaluation'!$B$5:$B$85&lt;&gt;"")),1),0)</f>
        <v/>
      </c>
      <c r="E12" s="83">
        <f>IFERROR(SUMPRODUCT((MONTH('4-Grille Evaluation'!$E$5:$E$85)=3)*('4-Grille Evaluation'!$M$5:$M$85="Embauche recommandee"))/MAX(SUMPRODUCT((MONTH('4-Grille Evaluation'!$E$5:$E$85)=3)*('4-Grille Evaluation'!$B$5:$B$85&lt;&gt;"")),1),0)</f>
        <v/>
      </c>
      <c r="F12" s="83">
        <f>IFERROR(SUMPRODUCT((MONTH('4-Grille Evaluation'!$E$5:$E$85)=4)*('4-Grille Evaluation'!$M$5:$M$85="Embauche recommandee"))/MAX(SUMPRODUCT((MONTH('4-Grille Evaluation'!$E$5:$E$85)=4)*('4-Grille Evaluation'!$B$5:$B$85&lt;&gt;"")),1),0)</f>
        <v/>
      </c>
      <c r="G12" s="83">
        <f>IFERROR(SUMPRODUCT((MONTH('4-Grille Evaluation'!$E$5:$E$85)=5)*('4-Grille Evaluation'!$M$5:$M$85="Embauche recommandee"))/MAX(SUMPRODUCT((MONTH('4-Grille Evaluation'!$E$5:$E$85)=5)*('4-Grille Evaluation'!$B$5:$B$85&lt;&gt;"")),1),0)</f>
        <v/>
      </c>
      <c r="H12" s="83">
        <f>IFERROR(SUMPRODUCT((MONTH('4-Grille Evaluation'!$E$5:$E$85)=6)*('4-Grille Evaluation'!$M$5:$M$85="Embauche recommandee"))/MAX(SUMPRODUCT((MONTH('4-Grille Evaluation'!$E$5:$E$85)=6)*('4-Grille Evaluation'!$B$5:$B$85&lt;&gt;"")),1),0)</f>
        <v/>
      </c>
      <c r="I12" s="83">
        <f>IFERROR(SUMPRODUCT((MONTH('4-Grille Evaluation'!$E$5:$E$85)=7)*('4-Grille Evaluation'!$M$5:$M$85="Embauche recommandee"))/MAX(SUMPRODUCT((MONTH('4-Grille Evaluation'!$E$5:$E$85)=7)*('4-Grille Evaluation'!$B$5:$B$85&lt;&gt;"")),1),0)</f>
        <v/>
      </c>
      <c r="J12" s="83">
        <f>IFERROR(SUMPRODUCT((MONTH('4-Grille Evaluation'!$E$5:$E$85)=8)*('4-Grille Evaluation'!$M$5:$M$85="Embauche recommandee"))/MAX(SUMPRODUCT((MONTH('4-Grille Evaluation'!$E$5:$E$85)=8)*('4-Grille Evaluation'!$B$5:$B$85&lt;&gt;"")),1),0)</f>
        <v/>
      </c>
      <c r="K12" s="83">
        <f>IFERROR(SUMPRODUCT((MONTH('4-Grille Evaluation'!$E$5:$E$85)=9)*('4-Grille Evaluation'!$M$5:$M$85="Embauche recommandee"))/MAX(SUMPRODUCT((MONTH('4-Grille Evaluation'!$E$5:$E$85)=9)*('4-Grille Evaluation'!$B$5:$B$85&lt;&gt;"")),1),0)</f>
        <v/>
      </c>
      <c r="L12" s="83">
        <f>IFERROR(SUMPRODUCT((MONTH('4-Grille Evaluation'!$E$5:$E$85)=10)*('4-Grille Evaluation'!$M$5:$M$85="Embauche recommandee"))/MAX(SUMPRODUCT((MONTH('4-Grille Evaluation'!$E$5:$E$85)=10)*('4-Grille Evaluation'!$B$5:$B$85&lt;&gt;"")),1),0)</f>
        <v/>
      </c>
      <c r="M12" s="83">
        <f>IFERROR(SUMPRODUCT((MONTH('4-Grille Evaluation'!$E$5:$E$85)=11)*('4-Grille Evaluation'!$M$5:$M$85="Embauche recommandee"))/MAX(SUMPRODUCT((MONTH('4-Grille Evaluation'!$E$5:$E$85)=11)*('4-Grille Evaluation'!$B$5:$B$85&lt;&gt;"")),1),0)</f>
        <v/>
      </c>
      <c r="N12" s="83">
        <f>IFERROR(SUMPRODUCT((MONTH('4-Grille Evaluation'!$E$5:$E$85)=12)*('4-Grille Evaluation'!$M$5:$M$85="Embauche recommandee"))/MAX(SUMPRODUCT((MONTH('4-Grille Evaluation'!$E$5:$E$85)=12)*('4-Grille Evaluation'!$B$5:$B$85&lt;&gt;"")),1),0)</f>
        <v/>
      </c>
      <c r="O12" s="67">
        <f>IFERROR(AVERAGE(C12:N12),0)</f>
        <v/>
      </c>
    </row>
    <row r="13" ht="22" customHeight="1">
      <c r="B13" s="80" t="inlineStr">
        <is>
          <t>Nb candidats / embauche</t>
        </is>
      </c>
      <c r="C13" s="81">
        <f>IFERROR(SUMPRODUCT((MONTH('2-Base Candidats'!$Y$5:$Y$85)=1)*('2-Base Candidats'!$B$5:$B$85&lt;&gt;""))/MAX(SUMPRODUCT((MONTH('2-Base Candidats'!$AF$5:$AF$85)=1)*('2-Base Candidats'!$AF$5:$AF$85&lt;&gt;"")),1),0)</f>
        <v/>
      </c>
      <c r="D13" s="81">
        <f>IFERROR(SUMPRODUCT((MONTH('2-Base Candidats'!$Y$5:$Y$85)=2)*('2-Base Candidats'!$B$5:$B$85&lt;&gt;""))/MAX(SUMPRODUCT((MONTH('2-Base Candidats'!$AF$5:$AF$85)=2)*('2-Base Candidats'!$AF$5:$AF$85&lt;&gt;"")),1),0)</f>
        <v/>
      </c>
      <c r="E13" s="81">
        <f>IFERROR(SUMPRODUCT((MONTH('2-Base Candidats'!$Y$5:$Y$85)=3)*('2-Base Candidats'!$B$5:$B$85&lt;&gt;""))/MAX(SUMPRODUCT((MONTH('2-Base Candidats'!$AF$5:$AF$85)=3)*('2-Base Candidats'!$AF$5:$AF$85&lt;&gt;"")),1),0)</f>
        <v/>
      </c>
      <c r="F13" s="81">
        <f>IFERROR(SUMPRODUCT((MONTH('2-Base Candidats'!$Y$5:$Y$85)=4)*('2-Base Candidats'!$B$5:$B$85&lt;&gt;""))/MAX(SUMPRODUCT((MONTH('2-Base Candidats'!$AF$5:$AF$85)=4)*('2-Base Candidats'!$AF$5:$AF$85&lt;&gt;"")),1),0)</f>
        <v/>
      </c>
      <c r="G13" s="81">
        <f>IFERROR(SUMPRODUCT((MONTH('2-Base Candidats'!$Y$5:$Y$85)=5)*('2-Base Candidats'!$B$5:$B$85&lt;&gt;""))/MAX(SUMPRODUCT((MONTH('2-Base Candidats'!$AF$5:$AF$85)=5)*('2-Base Candidats'!$AF$5:$AF$85&lt;&gt;"")),1),0)</f>
        <v/>
      </c>
      <c r="H13" s="81">
        <f>IFERROR(SUMPRODUCT((MONTH('2-Base Candidats'!$Y$5:$Y$85)=6)*('2-Base Candidats'!$B$5:$B$85&lt;&gt;""))/MAX(SUMPRODUCT((MONTH('2-Base Candidats'!$AF$5:$AF$85)=6)*('2-Base Candidats'!$AF$5:$AF$85&lt;&gt;"")),1),0)</f>
        <v/>
      </c>
      <c r="I13" s="81">
        <f>IFERROR(SUMPRODUCT((MONTH('2-Base Candidats'!$Y$5:$Y$85)=7)*('2-Base Candidats'!$B$5:$B$85&lt;&gt;""))/MAX(SUMPRODUCT((MONTH('2-Base Candidats'!$AF$5:$AF$85)=7)*('2-Base Candidats'!$AF$5:$AF$85&lt;&gt;"")),1),0)</f>
        <v/>
      </c>
      <c r="J13" s="81">
        <f>IFERROR(SUMPRODUCT((MONTH('2-Base Candidats'!$Y$5:$Y$85)=8)*('2-Base Candidats'!$B$5:$B$85&lt;&gt;""))/MAX(SUMPRODUCT((MONTH('2-Base Candidats'!$AF$5:$AF$85)=8)*('2-Base Candidats'!$AF$5:$AF$85&lt;&gt;"")),1),0)</f>
        <v/>
      </c>
      <c r="K13" s="81">
        <f>IFERROR(SUMPRODUCT((MONTH('2-Base Candidats'!$Y$5:$Y$85)=9)*('2-Base Candidats'!$B$5:$B$85&lt;&gt;""))/MAX(SUMPRODUCT((MONTH('2-Base Candidats'!$AF$5:$AF$85)=9)*('2-Base Candidats'!$AF$5:$AF$85&lt;&gt;"")),1),0)</f>
        <v/>
      </c>
      <c r="L13" s="81">
        <f>IFERROR(SUMPRODUCT((MONTH('2-Base Candidats'!$Y$5:$Y$85)=10)*('2-Base Candidats'!$B$5:$B$85&lt;&gt;""))/MAX(SUMPRODUCT((MONTH('2-Base Candidats'!$AF$5:$AF$85)=10)*('2-Base Candidats'!$AF$5:$AF$85&lt;&gt;"")),1),0)</f>
        <v/>
      </c>
      <c r="M13" s="81">
        <f>IFERROR(SUMPRODUCT((MONTH('2-Base Candidats'!$Y$5:$Y$85)=11)*('2-Base Candidats'!$B$5:$B$85&lt;&gt;""))/MAX(SUMPRODUCT((MONTH('2-Base Candidats'!$AF$5:$AF$85)=11)*('2-Base Candidats'!$AF$5:$AF$85&lt;&gt;"")),1),0)</f>
        <v/>
      </c>
      <c r="N13" s="81">
        <f>IFERROR(SUMPRODUCT((MONTH('2-Base Candidats'!$Y$5:$Y$85)=12)*('2-Base Candidats'!$B$5:$B$85&lt;&gt;""))/MAX(SUMPRODUCT((MONTH('2-Base Candidats'!$AF$5:$AF$85)=12)*('2-Base Candidats'!$AF$5:$AF$85&lt;&gt;"")),1),0)</f>
        <v/>
      </c>
      <c r="O13" s="64">
        <f>IFERROR(AVERAGE(C13:N13),0)</f>
        <v/>
      </c>
    </row>
    <row r="14" ht="22" customHeight="1">
      <c r="B14" s="80" t="inlineStr">
        <is>
          <t>Entretiens / embauche</t>
        </is>
      </c>
      <c r="C14" s="81">
        <f>IFERROR(SUMPRODUCT((MONTH('3-Planning Entretiens'!$E$5:$E$85)=1)*('3-Planning Entretiens'!$K$5:$K$85="Realise"))/MAX(SUMPRODUCT((MONTH('2-Base Candidats'!$AF$5:$AF$85)=1)*('2-Base Candidats'!$AF$5:$AF$85&lt;&gt;"")),1),0)</f>
        <v/>
      </c>
      <c r="D14" s="81">
        <f>IFERROR(SUMPRODUCT((MONTH('3-Planning Entretiens'!$E$5:$E$85)=2)*('3-Planning Entretiens'!$K$5:$K$85="Realise"))/MAX(SUMPRODUCT((MONTH('2-Base Candidats'!$AF$5:$AF$85)=2)*('2-Base Candidats'!$AF$5:$AF$85&lt;&gt;"")),1),0)</f>
        <v/>
      </c>
      <c r="E14" s="81">
        <f>IFERROR(SUMPRODUCT((MONTH('3-Planning Entretiens'!$E$5:$E$85)=3)*('3-Planning Entretiens'!$K$5:$K$85="Realise"))/MAX(SUMPRODUCT((MONTH('2-Base Candidats'!$AF$5:$AF$85)=3)*('2-Base Candidats'!$AF$5:$AF$85&lt;&gt;"")),1),0)</f>
        <v/>
      </c>
      <c r="F14" s="81">
        <f>IFERROR(SUMPRODUCT((MONTH('3-Planning Entretiens'!$E$5:$E$85)=4)*('3-Planning Entretiens'!$K$5:$K$85="Realise"))/MAX(SUMPRODUCT((MONTH('2-Base Candidats'!$AF$5:$AF$85)=4)*('2-Base Candidats'!$AF$5:$AF$85&lt;&gt;"")),1),0)</f>
        <v/>
      </c>
      <c r="G14" s="81">
        <f>IFERROR(SUMPRODUCT((MONTH('3-Planning Entretiens'!$E$5:$E$85)=5)*('3-Planning Entretiens'!$K$5:$K$85="Realise"))/MAX(SUMPRODUCT((MONTH('2-Base Candidats'!$AF$5:$AF$85)=5)*('2-Base Candidats'!$AF$5:$AF$85&lt;&gt;"")),1),0)</f>
        <v/>
      </c>
      <c r="H14" s="81">
        <f>IFERROR(SUMPRODUCT((MONTH('3-Planning Entretiens'!$E$5:$E$85)=6)*('3-Planning Entretiens'!$K$5:$K$85="Realise"))/MAX(SUMPRODUCT((MONTH('2-Base Candidats'!$AF$5:$AF$85)=6)*('2-Base Candidats'!$AF$5:$AF$85&lt;&gt;"")),1),0)</f>
        <v/>
      </c>
      <c r="I14" s="81">
        <f>IFERROR(SUMPRODUCT((MONTH('3-Planning Entretiens'!$E$5:$E$85)=7)*('3-Planning Entretiens'!$K$5:$K$85="Realise"))/MAX(SUMPRODUCT((MONTH('2-Base Candidats'!$AF$5:$AF$85)=7)*('2-Base Candidats'!$AF$5:$AF$85&lt;&gt;"")),1),0)</f>
        <v/>
      </c>
      <c r="J14" s="81">
        <f>IFERROR(SUMPRODUCT((MONTH('3-Planning Entretiens'!$E$5:$E$85)=8)*('3-Planning Entretiens'!$K$5:$K$85="Realise"))/MAX(SUMPRODUCT((MONTH('2-Base Candidats'!$AF$5:$AF$85)=8)*('2-Base Candidats'!$AF$5:$AF$85&lt;&gt;"")),1),0)</f>
        <v/>
      </c>
      <c r="K14" s="81">
        <f>IFERROR(SUMPRODUCT((MONTH('3-Planning Entretiens'!$E$5:$E$85)=9)*('3-Planning Entretiens'!$K$5:$K$85="Realise"))/MAX(SUMPRODUCT((MONTH('2-Base Candidats'!$AF$5:$AF$85)=9)*('2-Base Candidats'!$AF$5:$AF$85&lt;&gt;"")),1),0)</f>
        <v/>
      </c>
      <c r="L14" s="81">
        <f>IFERROR(SUMPRODUCT((MONTH('3-Planning Entretiens'!$E$5:$E$85)=10)*('3-Planning Entretiens'!$K$5:$K$85="Realise"))/MAX(SUMPRODUCT((MONTH('2-Base Candidats'!$AF$5:$AF$85)=10)*('2-Base Candidats'!$AF$5:$AF$85&lt;&gt;"")),1),0)</f>
        <v/>
      </c>
      <c r="M14" s="81">
        <f>IFERROR(SUMPRODUCT((MONTH('3-Planning Entretiens'!$E$5:$E$85)=11)*('3-Planning Entretiens'!$K$5:$K$85="Realise"))/MAX(SUMPRODUCT((MONTH('2-Base Candidats'!$AF$5:$AF$85)=11)*('2-Base Candidats'!$AF$5:$AF$85&lt;&gt;"")),1),0)</f>
        <v/>
      </c>
      <c r="N14" s="81">
        <f>IFERROR(SUMPRODUCT((MONTH('3-Planning Entretiens'!$E$5:$E$85)=12)*('3-Planning Entretiens'!$K$5:$K$85="Realise"))/MAX(SUMPRODUCT((MONTH('2-Base Candidats'!$AF$5:$AF$85)=12)*('2-Base Candidats'!$AF$5:$AF$85&lt;&gt;"")),1),0)</f>
        <v/>
      </c>
      <c r="O14" s="64">
        <f>IFERROR(AVERAGE(C14:N14),0)</f>
        <v/>
      </c>
    </row>
    <row r="17" ht="26" customHeight="1">
      <c r="B17" s="32" t="inlineStr">
        <is>
          <t>OBJECTIFS TRIMESTRIELS &amp; VARIANCE RAG</t>
        </is>
      </c>
      <c r="C17" s="61" t="n"/>
      <c r="D17" s="61" t="n"/>
      <c r="E17" s="61" t="n"/>
      <c r="F17" s="61" t="n"/>
      <c r="G17" s="61" t="n"/>
      <c r="H17" s="61" t="n"/>
      <c r="I17" s="61" t="n"/>
      <c r="J17" s="61" t="n"/>
      <c r="K17" s="61" t="n"/>
      <c r="L17" s="61" t="n"/>
      <c r="M17" s="61" t="n"/>
      <c r="N17" s="61" t="n"/>
      <c r="O17" s="61" t="n"/>
      <c r="P17" s="61" t="n"/>
      <c r="Q17" s="61" t="n"/>
      <c r="R17" s="61" t="n"/>
    </row>
    <row r="18" ht="24" customHeight="1">
      <c r="B18" s="68" t="n"/>
      <c r="C18" s="69" t="inlineStr">
        <is>
          <t>T1 (Jan-Mar)</t>
        </is>
      </c>
      <c r="D18" s="68" t="n"/>
      <c r="E18" s="68" t="n"/>
      <c r="F18" s="68" t="n"/>
      <c r="G18" s="69" t="inlineStr">
        <is>
          <t>T2 (Avr-Jun)</t>
        </is>
      </c>
      <c r="H18" s="68" t="n"/>
      <c r="I18" s="68" t="n"/>
      <c r="J18" s="68" t="n"/>
      <c r="K18" s="69" t="inlineStr">
        <is>
          <t>T3 (Jul-Sep)</t>
        </is>
      </c>
      <c r="L18" s="68" t="n"/>
      <c r="M18" s="68" t="n"/>
      <c r="N18" s="68" t="n"/>
      <c r="O18" s="69" t="inlineStr">
        <is>
          <t>T4 (Oct-Dec)</t>
        </is>
      </c>
      <c r="P18" s="68" t="n"/>
      <c r="Q18" s="68" t="n"/>
      <c r="R18" s="68" t="n"/>
    </row>
    <row r="19" ht="28" customHeight="1">
      <c r="B19" s="70" t="inlineStr">
        <is>
          <t>KPI</t>
        </is>
      </c>
      <c r="C19" s="70" t="inlineStr">
        <is>
          <t>Objectif</t>
        </is>
      </c>
      <c r="D19" s="70" t="inlineStr">
        <is>
          <t>Realise</t>
        </is>
      </c>
      <c r="E19" s="70" t="inlineStr">
        <is>
          <t>Ecart (%)</t>
        </is>
      </c>
      <c r="F19" s="70" t="inlineStr">
        <is>
          <t>RAG</t>
        </is>
      </c>
      <c r="G19" s="70" t="inlineStr">
        <is>
          <t>Objectif</t>
        </is>
      </c>
      <c r="H19" s="70" t="inlineStr">
        <is>
          <t>Realise</t>
        </is>
      </c>
      <c r="I19" s="70" t="inlineStr">
        <is>
          <t>Ecart (%)</t>
        </is>
      </c>
      <c r="J19" s="70" t="inlineStr">
        <is>
          <t>RAG</t>
        </is>
      </c>
      <c r="K19" s="70" t="inlineStr">
        <is>
          <t>Objectif</t>
        </is>
      </c>
      <c r="L19" s="70" t="inlineStr">
        <is>
          <t>Realise</t>
        </is>
      </c>
      <c r="M19" s="70" t="inlineStr">
        <is>
          <t>Ecart (%)</t>
        </is>
      </c>
      <c r="N19" s="70" t="inlineStr">
        <is>
          <t>RAG</t>
        </is>
      </c>
      <c r="O19" s="70" t="inlineStr">
        <is>
          <t>Objectif</t>
        </is>
      </c>
      <c r="P19" s="70" t="inlineStr">
        <is>
          <t>Realise</t>
        </is>
      </c>
      <c r="Q19" s="70" t="inlineStr">
        <is>
          <t>Ecart (%)</t>
        </is>
      </c>
      <c r="R19" s="70" t="inlineStr">
        <is>
          <t>RAG</t>
        </is>
      </c>
    </row>
    <row r="20" ht="22" customHeight="1">
      <c r="B20" s="80" t="inlineStr">
        <is>
          <t>Time-to-Hire (jours)</t>
        </is>
      </c>
      <c r="C20" s="84" t="n">
        <v>45</v>
      </c>
      <c r="D20" s="81">
        <f>IFERROR(AVERAGE(C7,D7,E7),0)</f>
        <v/>
      </c>
      <c r="E20" s="85">
        <f>IFERROR((C20-D20)/MAX(ABS(C20),0.001),0)</f>
        <v/>
      </c>
      <c r="F20" s="86">
        <f>IF(E20&gt;=0.1,"OK",IF(E20&gt;=-0.1,"ATT","NOK"))</f>
        <v/>
      </c>
      <c r="G20" s="84" t="n">
        <v>35</v>
      </c>
      <c r="H20" s="81">
        <f>IFERROR(AVERAGE(F7,G7,H7),0)</f>
        <v/>
      </c>
      <c r="I20" s="85">
        <f>IFERROR((G20-H20)/MAX(ABS(G20),0.001),0)</f>
        <v/>
      </c>
      <c r="J20" s="86">
        <f>IF(I20&gt;=0.1,"OK",IF(I20&gt;=-0.1,"ATT","NOK"))</f>
        <v/>
      </c>
      <c r="K20" s="84" t="n">
        <v>30</v>
      </c>
      <c r="L20" s="81">
        <f>IFERROR(AVERAGE(I7,J7,K7),0)</f>
        <v/>
      </c>
      <c r="M20" s="85">
        <f>IFERROR((K20-L20)/MAX(ABS(K20),0.001),0)</f>
        <v/>
      </c>
      <c r="N20" s="86">
        <f>IF(M20&gt;=0.1,"OK",IF(M20&gt;=-0.1,"ATT","NOK"))</f>
        <v/>
      </c>
      <c r="O20" s="84" t="n">
        <v>30</v>
      </c>
      <c r="P20" s="81">
        <f>IFERROR(AVERAGE(L7,M7,N7),0)</f>
        <v/>
      </c>
      <c r="Q20" s="85">
        <f>IFERROR((O20-P20)/MAX(ABS(O20),0.001),0)</f>
        <v/>
      </c>
      <c r="R20" s="86">
        <f>IF(Q20&gt;=0.1,"OK",IF(Q20&gt;=-0.1,"ATT","NOK"))</f>
        <v/>
      </c>
    </row>
    <row r="21" ht="22" customHeight="1">
      <c r="B21" s="80" t="inlineStr">
        <is>
          <t>Cost-per-Hire (FCFA)</t>
        </is>
      </c>
      <c r="C21" s="87" t="n">
        <v>200000</v>
      </c>
      <c r="D21" s="82">
        <f>IFERROR(AVERAGE(C8,D8,E8),0)</f>
        <v/>
      </c>
      <c r="E21" s="85">
        <f>IFERROR((C21-D21)/MAX(ABS(C21),0.001),0)</f>
        <v/>
      </c>
      <c r="F21" s="86">
        <f>IF(E21&gt;=0.1,"OK",IF(E21&gt;=-0.1,"ATT","NOK"))</f>
        <v/>
      </c>
      <c r="G21" s="87" t="n">
        <v>180000</v>
      </c>
      <c r="H21" s="82">
        <f>IFERROR(AVERAGE(F8,G8,H8),0)</f>
        <v/>
      </c>
      <c r="I21" s="85">
        <f>IFERROR((G21-H21)/MAX(ABS(G21),0.001),0)</f>
        <v/>
      </c>
      <c r="J21" s="86">
        <f>IF(I21&gt;=0.1,"OK",IF(I21&gt;=-0.1,"ATT","NOK"))</f>
        <v/>
      </c>
      <c r="K21" s="87" t="n">
        <v>150000</v>
      </c>
      <c r="L21" s="82">
        <f>IFERROR(AVERAGE(I8,J8,K8),0)</f>
        <v/>
      </c>
      <c r="M21" s="85">
        <f>IFERROR((K21-L21)/MAX(ABS(K21),0.001),0)</f>
        <v/>
      </c>
      <c r="N21" s="86">
        <f>IF(M21&gt;=0.1,"OK",IF(M21&gt;=-0.1,"ATT","NOK"))</f>
        <v/>
      </c>
      <c r="O21" s="87" t="n">
        <v>150000</v>
      </c>
      <c r="P21" s="82">
        <f>IFERROR(AVERAGE(L8,M8,N8),0)</f>
        <v/>
      </c>
      <c r="Q21" s="85">
        <f>IFERROR((O21-P21)/MAX(ABS(O21),0.001),0)</f>
        <v/>
      </c>
      <c r="R21" s="86">
        <f>IF(Q21&gt;=0.1,"OK",IF(Q21&gt;=-0.1,"ATT","NOK"))</f>
        <v/>
      </c>
    </row>
    <row r="22" ht="22" customHeight="1">
      <c r="B22" s="80" t="inlineStr">
        <is>
          <t>Quality-of-Hire (/20)</t>
        </is>
      </c>
      <c r="C22" s="84" t="n">
        <v>13</v>
      </c>
      <c r="D22" s="81">
        <f>IFERROR(AVERAGE(C9,D9,E9),0)</f>
        <v/>
      </c>
      <c r="E22" s="85">
        <f>IFERROR((D22-C22)/MAX(ABS(C22),0.001),0)</f>
        <v/>
      </c>
      <c r="F22" s="86">
        <f>IF(E22&gt;=0.1,"OK",IF(E22&gt;=-0.1,"ATT","NOK"))</f>
        <v/>
      </c>
      <c r="G22" s="84" t="n">
        <v>14</v>
      </c>
      <c r="H22" s="81">
        <f>IFERROR(AVERAGE(F9,G9,H9),0)</f>
        <v/>
      </c>
      <c r="I22" s="85">
        <f>IFERROR((H22-G22)/MAX(ABS(G22),0.001),0)</f>
        <v/>
      </c>
      <c r="J22" s="86">
        <f>IF(I22&gt;=0.1,"OK",IF(I22&gt;=-0.1,"ATT","NOK"))</f>
        <v/>
      </c>
      <c r="K22" s="84" t="n">
        <v>15</v>
      </c>
      <c r="L22" s="81">
        <f>IFERROR(AVERAGE(I9,J9,K9),0)</f>
        <v/>
      </c>
      <c r="M22" s="85">
        <f>IFERROR((L22-K22)/MAX(ABS(K22),0.001),0)</f>
        <v/>
      </c>
      <c r="N22" s="86">
        <f>IF(M22&gt;=0.1,"OK",IF(M22&gt;=-0.1,"ATT","NOK"))</f>
        <v/>
      </c>
      <c r="O22" s="84" t="n">
        <v>16</v>
      </c>
      <c r="P22" s="81">
        <f>IFERROR(AVERAGE(L9,M9,N9),0)</f>
        <v/>
      </c>
      <c r="Q22" s="85">
        <f>IFERROR((P22-O22)/MAX(ABS(O22),0.001),0)</f>
        <v/>
      </c>
      <c r="R22" s="86">
        <f>IF(Q22&gt;=0.1,"OK",IF(Q22&gt;=-0.1,"ATT","NOK"))</f>
        <v/>
      </c>
    </row>
    <row r="23" ht="22" customHeight="1">
      <c r="B23" s="80" t="inlineStr">
        <is>
          <t>Taux acceptation offres (%)</t>
        </is>
      </c>
      <c r="C23" s="88" t="n">
        <v>0.6</v>
      </c>
      <c r="D23" s="83">
        <f>IFERROR(AVERAGE(C10,D10,E10),0)</f>
        <v/>
      </c>
      <c r="E23" s="85">
        <f>IFERROR((D23-C23)/MAX(ABS(C23),0.001),0)</f>
        <v/>
      </c>
      <c r="F23" s="86">
        <f>IF(E23&gt;=0.1,"OK",IF(E23&gt;=-0.1,"ATT","NOK"))</f>
        <v/>
      </c>
      <c r="G23" s="88" t="n">
        <v>0.7</v>
      </c>
      <c r="H23" s="83">
        <f>IFERROR(AVERAGE(F10,G10,H10),0)</f>
        <v/>
      </c>
      <c r="I23" s="85">
        <f>IFERROR((H23-G23)/MAX(ABS(G23),0.001),0)</f>
        <v/>
      </c>
      <c r="J23" s="86">
        <f>IF(I23&gt;=0.1,"OK",IF(I23&gt;=-0.1,"ATT","NOK"))</f>
        <v/>
      </c>
      <c r="K23" s="88" t="n">
        <v>0.75</v>
      </c>
      <c r="L23" s="83">
        <f>IFERROR(AVERAGE(I10,J10,K10),0)</f>
        <v/>
      </c>
      <c r="M23" s="85">
        <f>IFERROR((L23-K23)/MAX(ABS(K23),0.001),0)</f>
        <v/>
      </c>
      <c r="N23" s="86">
        <f>IF(M23&gt;=0.1,"OK",IF(M23&gt;=-0.1,"ATT","NOK"))</f>
        <v/>
      </c>
      <c r="O23" s="88" t="n">
        <v>0.8</v>
      </c>
      <c r="P23" s="83">
        <f>IFERROR(AVERAGE(L10,M10,N10),0)</f>
        <v/>
      </c>
      <c r="Q23" s="85">
        <f>IFERROR((P23-O23)/MAX(ABS(O23),0.001),0)</f>
        <v/>
      </c>
      <c r="R23" s="86">
        <f>IF(Q23&gt;=0.1,"OK",IF(Q23&gt;=-0.1,"ATT","NOK"))</f>
        <v/>
      </c>
    </row>
    <row r="24" ht="22" customHeight="1">
      <c r="B24" s="80" t="inlineStr">
        <is>
          <t>Taux de remplissage (%)</t>
        </is>
      </c>
      <c r="C24" s="88" t="n">
        <v>0.5</v>
      </c>
      <c r="D24" s="83">
        <f>IFERROR(AVERAGE(C11,D11,E11),0)</f>
        <v/>
      </c>
      <c r="E24" s="85">
        <f>IFERROR((D24-C24)/MAX(ABS(C24),0.001),0)</f>
        <v/>
      </c>
      <c r="F24" s="86">
        <f>IF(E24&gt;=0.1,"OK",IF(E24&gt;=-0.1,"ATT","NOK"))</f>
        <v/>
      </c>
      <c r="G24" s="88" t="n">
        <v>0.6</v>
      </c>
      <c r="H24" s="83">
        <f>IFERROR(AVERAGE(F11,G11,H11),0)</f>
        <v/>
      </c>
      <c r="I24" s="85">
        <f>IFERROR((H24-G24)/MAX(ABS(G24),0.001),0)</f>
        <v/>
      </c>
      <c r="J24" s="86">
        <f>IF(I24&gt;=0.1,"OK",IF(I24&gt;=-0.1,"ATT","NOK"))</f>
        <v/>
      </c>
      <c r="K24" s="88" t="n">
        <v>0.7</v>
      </c>
      <c r="L24" s="83">
        <f>IFERROR(AVERAGE(I11,J11,K11),0)</f>
        <v/>
      </c>
      <c r="M24" s="85">
        <f>IFERROR((L24-K24)/MAX(ABS(K24),0.001),0)</f>
        <v/>
      </c>
      <c r="N24" s="86">
        <f>IF(M24&gt;=0.1,"OK",IF(M24&gt;=-0.1,"ATT","NOK"))</f>
        <v/>
      </c>
      <c r="O24" s="88" t="n">
        <v>0.75</v>
      </c>
      <c r="P24" s="83">
        <f>IFERROR(AVERAGE(L11,M11,N11),0)</f>
        <v/>
      </c>
      <c r="Q24" s="85">
        <f>IFERROR((P24-O24)/MAX(ABS(O24),0.001),0)</f>
        <v/>
      </c>
      <c r="R24" s="86">
        <f>IF(Q24&gt;=0.1,"OK",IF(Q24&gt;=-0.1,"ATT","NOK"))</f>
        <v/>
      </c>
    </row>
    <row r="25" ht="22" customHeight="1">
      <c r="B25" s="80" t="inlineStr">
        <is>
          <t>Taux de recommandation (%)</t>
        </is>
      </c>
      <c r="C25" s="88" t="n">
        <v>0.4</v>
      </c>
      <c r="D25" s="83">
        <f>IFERROR(AVERAGE(C12,D12,E12),0)</f>
        <v/>
      </c>
      <c r="E25" s="85">
        <f>IFERROR((D25-C25)/MAX(ABS(C25),0.001),0)</f>
        <v/>
      </c>
      <c r="F25" s="86">
        <f>IF(E25&gt;=0.1,"OK",IF(E25&gt;=-0.1,"ATT","NOK"))</f>
        <v/>
      </c>
      <c r="G25" s="88" t="n">
        <v>0.5</v>
      </c>
      <c r="H25" s="83">
        <f>IFERROR(AVERAGE(F12,G12,H12),0)</f>
        <v/>
      </c>
      <c r="I25" s="85">
        <f>IFERROR((H25-G25)/MAX(ABS(G25),0.001),0)</f>
        <v/>
      </c>
      <c r="J25" s="86">
        <f>IF(I25&gt;=0.1,"OK",IF(I25&gt;=-0.1,"ATT","NOK"))</f>
        <v/>
      </c>
      <c r="K25" s="88" t="n">
        <v>0.55</v>
      </c>
      <c r="L25" s="83">
        <f>IFERROR(AVERAGE(I12,J12,K12),0)</f>
        <v/>
      </c>
      <c r="M25" s="85">
        <f>IFERROR((L25-K25)/MAX(ABS(K25),0.001),0)</f>
        <v/>
      </c>
      <c r="N25" s="86">
        <f>IF(M25&gt;=0.1,"OK",IF(M25&gt;=-0.1,"ATT","NOK"))</f>
        <v/>
      </c>
      <c r="O25" s="88" t="n">
        <v>0.6</v>
      </c>
      <c r="P25" s="83">
        <f>IFERROR(AVERAGE(L12,M12,N12),0)</f>
        <v/>
      </c>
      <c r="Q25" s="85">
        <f>IFERROR((P25-O25)/MAX(ABS(O25),0.001),0)</f>
        <v/>
      </c>
      <c r="R25" s="86">
        <f>IF(Q25&gt;=0.1,"OK",IF(Q25&gt;=-0.1,"ATT","NOK"))</f>
        <v/>
      </c>
    </row>
    <row r="26" ht="22" customHeight="1">
      <c r="B26" s="80" t="inlineStr">
        <is>
          <t>Nb candidats / embauche</t>
        </is>
      </c>
      <c r="C26" s="84" t="n">
        <v>15</v>
      </c>
      <c r="D26" s="81">
        <f>IFERROR(AVERAGE(C13,D13,E13),0)</f>
        <v/>
      </c>
      <c r="E26" s="85">
        <f>IFERROR((C26-D26)/MAX(ABS(C26),0.001),0)</f>
        <v/>
      </c>
      <c r="F26" s="86">
        <f>IF(E26&gt;=0.1,"OK",IF(E26&gt;=-0.1,"ATT","NOK"))</f>
        <v/>
      </c>
      <c r="G26" s="84" t="n">
        <v>12</v>
      </c>
      <c r="H26" s="81">
        <f>IFERROR(AVERAGE(F13,G13,H13),0)</f>
        <v/>
      </c>
      <c r="I26" s="85">
        <f>IFERROR((G26-H26)/MAX(ABS(G26),0.001),0)</f>
        <v/>
      </c>
      <c r="J26" s="86">
        <f>IF(I26&gt;=0.1,"OK",IF(I26&gt;=-0.1,"ATT","NOK"))</f>
        <v/>
      </c>
      <c r="K26" s="84" t="n">
        <v>10</v>
      </c>
      <c r="L26" s="81">
        <f>IFERROR(AVERAGE(I13,J13,K13),0)</f>
        <v/>
      </c>
      <c r="M26" s="85">
        <f>IFERROR((K26-L26)/MAX(ABS(K26),0.001),0)</f>
        <v/>
      </c>
      <c r="N26" s="86">
        <f>IF(M26&gt;=0.1,"OK",IF(M26&gt;=-0.1,"ATT","NOK"))</f>
        <v/>
      </c>
      <c r="O26" s="84" t="n">
        <v>10</v>
      </c>
      <c r="P26" s="81">
        <f>IFERROR(AVERAGE(L13,M13,N13),0)</f>
        <v/>
      </c>
      <c r="Q26" s="85">
        <f>IFERROR((O26-P26)/MAX(ABS(O26),0.001),0)</f>
        <v/>
      </c>
      <c r="R26" s="86">
        <f>IF(Q26&gt;=0.1,"OK",IF(Q26&gt;=-0.1,"ATT","NOK"))</f>
        <v/>
      </c>
    </row>
    <row r="27" ht="22" customHeight="1">
      <c r="B27" s="80" t="inlineStr">
        <is>
          <t>Entretiens / embauche</t>
        </is>
      </c>
      <c r="C27" s="84" t="n">
        <v>5</v>
      </c>
      <c r="D27" s="81">
        <f>IFERROR(AVERAGE(C14,D14,E14),0)</f>
        <v/>
      </c>
      <c r="E27" s="85">
        <f>IFERROR((C27-D27)/MAX(ABS(C27),0.001),0)</f>
        <v/>
      </c>
      <c r="F27" s="86">
        <f>IF(E27&gt;=0.1,"OK",IF(E27&gt;=-0.1,"ATT","NOK"))</f>
        <v/>
      </c>
      <c r="G27" s="84" t="n">
        <v>4</v>
      </c>
      <c r="H27" s="81">
        <f>IFERROR(AVERAGE(F14,G14,H14),0)</f>
        <v/>
      </c>
      <c r="I27" s="85">
        <f>IFERROR((G27-H27)/MAX(ABS(G27),0.001),0)</f>
        <v/>
      </c>
      <c r="J27" s="86">
        <f>IF(I27&gt;=0.1,"OK",IF(I27&gt;=-0.1,"ATT","NOK"))</f>
        <v/>
      </c>
      <c r="K27" s="84" t="n">
        <v>3.5</v>
      </c>
      <c r="L27" s="81">
        <f>IFERROR(AVERAGE(I14,J14,K14),0)</f>
        <v/>
      </c>
      <c r="M27" s="85">
        <f>IFERROR((K27-L27)/MAX(ABS(K27),0.001),0)</f>
        <v/>
      </c>
      <c r="N27" s="86">
        <f>IF(M27&gt;=0.1,"OK",IF(M27&gt;=-0.1,"ATT","NOK"))</f>
        <v/>
      </c>
      <c r="O27" s="84" t="n">
        <v>3</v>
      </c>
      <c r="P27" s="81">
        <f>IFERROR(AVERAGE(L14,M14,N14),0)</f>
        <v/>
      </c>
      <c r="Q27" s="85">
        <f>IFERROR((O27-P27)/MAX(ABS(O27),0.001),0)</f>
        <v/>
      </c>
      <c r="R27" s="86">
        <f>IF(Q27&gt;=0.1,"OK",IF(Q27&gt;=-0.1,"ATT","NOK"))</f>
        <v/>
      </c>
    </row>
    <row r="30">
      <c r="B30" s="32" t="inlineStr">
        <is>
          <t>LEGENDE &amp; METHODOLOGIE</t>
        </is>
      </c>
      <c r="C30" s="61" t="n"/>
      <c r="D30" s="61" t="n"/>
      <c r="E30" s="61" t="n"/>
      <c r="F30" s="61" t="n"/>
      <c r="G30" s="61" t="n"/>
      <c r="H30" s="61" t="n"/>
      <c r="I30" s="61" t="n"/>
      <c r="J30" s="61" t="n"/>
    </row>
    <row r="31" ht="20" customHeight="1">
      <c r="B31" s="4" t="inlineStr">
        <is>
          <t>OK (Vert)</t>
        </is>
      </c>
      <c r="C31" s="77" t="inlineStr">
        <is>
          <t>Objectif depasse de plus de 10%</t>
        </is>
      </c>
    </row>
    <row r="32" ht="20" customHeight="1">
      <c r="B32" s="89" t="inlineStr">
        <is>
          <t>ATT (Amber)</t>
        </is>
      </c>
      <c r="C32" s="77" t="inlineStr">
        <is>
          <t>A +/- 10% de l'objectif</t>
        </is>
      </c>
    </row>
    <row r="33" ht="20" customHeight="1">
      <c r="B33" s="90" t="inlineStr">
        <is>
          <t>NOK (Rouge)</t>
        </is>
      </c>
      <c r="C33" s="77" t="inlineStr">
        <is>
          <t>En dessous de plus de 10%</t>
        </is>
      </c>
    </row>
    <row r="35" ht="20" customHeight="1">
      <c r="B35" s="91" t="inlineStr">
        <is>
          <t>Time-to-Hire</t>
        </is>
      </c>
      <c r="C35" s="77" t="inlineStr">
        <is>
          <t>Moy. (Date Pourvue - Date Demande) par mois, feuille 1</t>
        </is>
      </c>
    </row>
    <row r="36" ht="20" customHeight="1">
      <c r="B36" s="91" t="inlineStr">
        <is>
          <t>Cost-per-Hire</t>
        </is>
      </c>
      <c r="C36" s="77" t="inlineStr">
        <is>
          <t>Somme couts / Nb embauches, feuilles 10 &amp; 2</t>
        </is>
      </c>
    </row>
    <row r="37" ht="20" customHeight="1">
      <c r="B37" s="91" t="inlineStr">
        <is>
          <t>Quality-of-Hire</t>
        </is>
      </c>
      <c r="C37" s="77" t="inlineStr">
        <is>
          <t>Score moyen evaluations (/25), feuille 4</t>
        </is>
      </c>
    </row>
    <row r="38" ht="20" customHeight="1">
      <c r="B38" s="91" t="inlineStr">
        <is>
          <t>Taux acceptation</t>
        </is>
      </c>
      <c r="C38" s="77" t="inlineStr">
        <is>
          <t>Pipeline Accepte / (Accepte + Refuse), feuille 18</t>
        </is>
      </c>
    </row>
    <row r="39" ht="20" customHeight="1">
      <c r="B39" s="91" t="inlineStr">
        <is>
          <t>Taux remplissage</t>
        </is>
      </c>
      <c r="C39" s="77" t="inlineStr">
        <is>
          <t>Demandes Pourvue / Total, feuille 1</t>
        </is>
      </c>
    </row>
    <row r="40" ht="20" customHeight="1">
      <c r="B40" s="91" t="inlineStr">
        <is>
          <t>Taux recommandation</t>
        </is>
      </c>
      <c r="C40" s="77" t="inlineStr">
        <is>
          <t>Embauche recommandee / Total evalues, feuille 4</t>
        </is>
      </c>
    </row>
    <row r="41" ht="20" customHeight="1">
      <c r="B41" s="91" t="inlineStr">
        <is>
          <t>Candidats / embauche</t>
        </is>
      </c>
      <c r="C41" s="77" t="inlineStr">
        <is>
          <t>Candidatures / Embauches def., feuille 2</t>
        </is>
      </c>
    </row>
    <row r="42" ht="20" customHeight="1">
      <c r="B42" s="91" t="inlineStr">
        <is>
          <t>Entretiens / embauche</t>
        </is>
      </c>
      <c r="C42" s="77" t="inlineStr">
        <is>
          <t>Entretiens Realises / Embauches, feuilles 3 &amp; 2</t>
        </is>
      </c>
    </row>
    <row r="44" ht="20" customHeight="1">
      <c r="B44" s="92" t="inlineStr">
        <is>
          <t>Objectifs (bleu)</t>
        </is>
      </c>
      <c r="C44" s="77" t="inlineStr">
        <is>
          <t>Valeurs modifiables — ajustez selon votre strategie</t>
        </is>
      </c>
    </row>
    <row r="45" ht="20" customHeight="1">
      <c r="B45" s="93" t="inlineStr">
        <is>
          <t>Realise (noir)</t>
        </is>
      </c>
      <c r="C45" s="77" t="inlineStr">
        <is>
          <t>Formules automatiques — ne pas modifier</t>
        </is>
      </c>
    </row>
  </sheetData>
  <mergeCells count="21">
    <mergeCell ref="C33:J33"/>
    <mergeCell ref="C42:J42"/>
    <mergeCell ref="C45:J45"/>
    <mergeCell ref="C35:J35"/>
    <mergeCell ref="C18:F18"/>
    <mergeCell ref="K18:N18"/>
    <mergeCell ref="B2:O2"/>
    <mergeCell ref="C44:J44"/>
    <mergeCell ref="C41:J41"/>
    <mergeCell ref="C31:J31"/>
    <mergeCell ref="B30:J30"/>
    <mergeCell ref="O18:R18"/>
    <mergeCell ref="C40:J40"/>
    <mergeCell ref="B17:R17"/>
    <mergeCell ref="C36:J36"/>
    <mergeCell ref="C39:J39"/>
    <mergeCell ref="G18:J18"/>
    <mergeCell ref="C32:J32"/>
    <mergeCell ref="C38:J38"/>
    <mergeCell ref="B5:O5"/>
    <mergeCell ref="C37:J37"/>
  </mergeCells>
  <conditionalFormatting sqref="E20">
    <cfRule type="cellIs" priority="1" operator="greaterThanOrEqual" dxfId="16">
      <formula>0.1</formula>
    </cfRule>
    <cfRule type="cellIs" priority="2" operator="between" dxfId="17">
      <formula>-0.1</formula>
      <formula>0.0999</formula>
    </cfRule>
    <cfRule type="cellIs" priority="3" operator="lessThan" dxfId="18">
      <formula>-0.1</formula>
    </cfRule>
  </conditionalFormatting>
  <conditionalFormatting sqref="F20">
    <cfRule type="expression" priority="4" dxfId="16">
      <formula>E20&gt;=0.1</formula>
    </cfRule>
    <cfRule type="expression" priority="5" dxfId="17">
      <formula>AND(E20&gt;=-0.1,E20&lt;0.1)</formula>
    </cfRule>
    <cfRule type="expression" priority="6" dxfId="18">
      <formula>E20&lt;-0.1</formula>
    </cfRule>
  </conditionalFormatting>
  <conditionalFormatting sqref="I20">
    <cfRule type="cellIs" priority="7" operator="greaterThanOrEqual" dxfId="16">
      <formula>0.1</formula>
    </cfRule>
    <cfRule type="cellIs" priority="8" operator="between" dxfId="17">
      <formula>-0.1</formula>
      <formula>0.0999</formula>
    </cfRule>
    <cfRule type="cellIs" priority="9" operator="lessThan" dxfId="18">
      <formula>-0.1</formula>
    </cfRule>
  </conditionalFormatting>
  <conditionalFormatting sqref="J20">
    <cfRule type="expression" priority="10" dxfId="16">
      <formula>I20&gt;=0.1</formula>
    </cfRule>
    <cfRule type="expression" priority="11" dxfId="17">
      <formula>AND(I20&gt;=-0.1,I20&lt;0.1)</formula>
    </cfRule>
    <cfRule type="expression" priority="12" dxfId="18">
      <formula>I20&lt;-0.1</formula>
    </cfRule>
  </conditionalFormatting>
  <conditionalFormatting sqref="M20">
    <cfRule type="cellIs" priority="13" operator="greaterThanOrEqual" dxfId="16">
      <formula>0.1</formula>
    </cfRule>
    <cfRule type="cellIs" priority="14" operator="between" dxfId="17">
      <formula>-0.1</formula>
      <formula>0.0999</formula>
    </cfRule>
    <cfRule type="cellIs" priority="15" operator="lessThan" dxfId="18">
      <formula>-0.1</formula>
    </cfRule>
  </conditionalFormatting>
  <conditionalFormatting sqref="N20">
    <cfRule type="expression" priority="16" dxfId="16">
      <formula>M20&gt;=0.1</formula>
    </cfRule>
    <cfRule type="expression" priority="17" dxfId="17">
      <formula>AND(M20&gt;=-0.1,M20&lt;0.1)</formula>
    </cfRule>
    <cfRule type="expression" priority="18" dxfId="18">
      <formula>M20&lt;-0.1</formula>
    </cfRule>
  </conditionalFormatting>
  <conditionalFormatting sqref="Q20">
    <cfRule type="cellIs" priority="19" operator="greaterThanOrEqual" dxfId="16">
      <formula>0.1</formula>
    </cfRule>
    <cfRule type="cellIs" priority="20" operator="between" dxfId="17">
      <formula>-0.1</formula>
      <formula>0.0999</formula>
    </cfRule>
    <cfRule type="cellIs" priority="21" operator="lessThan" dxfId="18">
      <formula>-0.1</formula>
    </cfRule>
  </conditionalFormatting>
  <conditionalFormatting sqref="R20">
    <cfRule type="expression" priority="22" dxfId="16">
      <formula>Q20&gt;=0.1</formula>
    </cfRule>
    <cfRule type="expression" priority="23" dxfId="17">
      <formula>AND(Q20&gt;=-0.1,Q20&lt;0.1)</formula>
    </cfRule>
    <cfRule type="expression" priority="24" dxfId="18">
      <formula>Q20&lt;-0.1</formula>
    </cfRule>
  </conditionalFormatting>
  <conditionalFormatting sqref="E21">
    <cfRule type="cellIs" priority="25" operator="greaterThanOrEqual" dxfId="16">
      <formula>0.1</formula>
    </cfRule>
    <cfRule type="cellIs" priority="26" operator="between" dxfId="17">
      <formula>-0.1</formula>
      <formula>0.0999</formula>
    </cfRule>
    <cfRule type="cellIs" priority="27" operator="lessThan" dxfId="18">
      <formula>-0.1</formula>
    </cfRule>
  </conditionalFormatting>
  <conditionalFormatting sqref="F21">
    <cfRule type="expression" priority="28" dxfId="16">
      <formula>E21&gt;=0.1</formula>
    </cfRule>
    <cfRule type="expression" priority="29" dxfId="17">
      <formula>AND(E21&gt;=-0.1,E21&lt;0.1)</formula>
    </cfRule>
    <cfRule type="expression" priority="30" dxfId="18">
      <formula>E21&lt;-0.1</formula>
    </cfRule>
  </conditionalFormatting>
  <conditionalFormatting sqref="I21">
    <cfRule type="cellIs" priority="31" operator="greaterThanOrEqual" dxfId="16">
      <formula>0.1</formula>
    </cfRule>
    <cfRule type="cellIs" priority="32" operator="between" dxfId="17">
      <formula>-0.1</formula>
      <formula>0.0999</formula>
    </cfRule>
    <cfRule type="cellIs" priority="33" operator="lessThan" dxfId="18">
      <formula>-0.1</formula>
    </cfRule>
  </conditionalFormatting>
  <conditionalFormatting sqref="J21">
    <cfRule type="expression" priority="34" dxfId="16">
      <formula>I21&gt;=0.1</formula>
    </cfRule>
    <cfRule type="expression" priority="35" dxfId="17">
      <formula>AND(I21&gt;=-0.1,I21&lt;0.1)</formula>
    </cfRule>
    <cfRule type="expression" priority="36" dxfId="18">
      <formula>I21&lt;-0.1</formula>
    </cfRule>
  </conditionalFormatting>
  <conditionalFormatting sqref="M21">
    <cfRule type="cellIs" priority="37" operator="greaterThanOrEqual" dxfId="16">
      <formula>0.1</formula>
    </cfRule>
    <cfRule type="cellIs" priority="38" operator="between" dxfId="17">
      <formula>-0.1</formula>
      <formula>0.0999</formula>
    </cfRule>
    <cfRule type="cellIs" priority="39" operator="lessThan" dxfId="18">
      <formula>-0.1</formula>
    </cfRule>
  </conditionalFormatting>
  <conditionalFormatting sqref="N21">
    <cfRule type="expression" priority="40" dxfId="16">
      <formula>M21&gt;=0.1</formula>
    </cfRule>
    <cfRule type="expression" priority="41" dxfId="17">
      <formula>AND(M21&gt;=-0.1,M21&lt;0.1)</formula>
    </cfRule>
    <cfRule type="expression" priority="42" dxfId="18">
      <formula>M21&lt;-0.1</formula>
    </cfRule>
  </conditionalFormatting>
  <conditionalFormatting sqref="Q21">
    <cfRule type="cellIs" priority="43" operator="greaterThanOrEqual" dxfId="16">
      <formula>0.1</formula>
    </cfRule>
    <cfRule type="cellIs" priority="44" operator="between" dxfId="17">
      <formula>-0.1</formula>
      <formula>0.0999</formula>
    </cfRule>
    <cfRule type="cellIs" priority="45" operator="lessThan" dxfId="18">
      <formula>-0.1</formula>
    </cfRule>
  </conditionalFormatting>
  <conditionalFormatting sqref="R21">
    <cfRule type="expression" priority="46" dxfId="16">
      <formula>Q21&gt;=0.1</formula>
    </cfRule>
    <cfRule type="expression" priority="47" dxfId="17">
      <formula>AND(Q21&gt;=-0.1,Q21&lt;0.1)</formula>
    </cfRule>
    <cfRule type="expression" priority="48" dxfId="18">
      <formula>Q21&lt;-0.1</formula>
    </cfRule>
  </conditionalFormatting>
  <conditionalFormatting sqref="E22">
    <cfRule type="cellIs" priority="49" operator="greaterThanOrEqual" dxfId="16">
      <formula>0.1</formula>
    </cfRule>
    <cfRule type="cellIs" priority="50" operator="between" dxfId="17">
      <formula>-0.1</formula>
      <formula>0.0999</formula>
    </cfRule>
    <cfRule type="cellIs" priority="51" operator="lessThan" dxfId="18">
      <formula>-0.1</formula>
    </cfRule>
  </conditionalFormatting>
  <conditionalFormatting sqref="F22">
    <cfRule type="expression" priority="52" dxfId="16">
      <formula>E22&gt;=0.1</formula>
    </cfRule>
    <cfRule type="expression" priority="53" dxfId="17">
      <formula>AND(E22&gt;=-0.1,E22&lt;0.1)</formula>
    </cfRule>
    <cfRule type="expression" priority="54" dxfId="18">
      <formula>E22&lt;-0.1</formula>
    </cfRule>
  </conditionalFormatting>
  <conditionalFormatting sqref="I22">
    <cfRule type="cellIs" priority="55" operator="greaterThanOrEqual" dxfId="16">
      <formula>0.1</formula>
    </cfRule>
    <cfRule type="cellIs" priority="56" operator="between" dxfId="17">
      <formula>-0.1</formula>
      <formula>0.0999</formula>
    </cfRule>
    <cfRule type="cellIs" priority="57" operator="lessThan" dxfId="18">
      <formula>-0.1</formula>
    </cfRule>
  </conditionalFormatting>
  <conditionalFormatting sqref="J22">
    <cfRule type="expression" priority="58" dxfId="16">
      <formula>I22&gt;=0.1</formula>
    </cfRule>
    <cfRule type="expression" priority="59" dxfId="17">
      <formula>AND(I22&gt;=-0.1,I22&lt;0.1)</formula>
    </cfRule>
    <cfRule type="expression" priority="60" dxfId="18">
      <formula>I22&lt;-0.1</formula>
    </cfRule>
  </conditionalFormatting>
  <conditionalFormatting sqref="M22">
    <cfRule type="cellIs" priority="61" operator="greaterThanOrEqual" dxfId="16">
      <formula>0.1</formula>
    </cfRule>
    <cfRule type="cellIs" priority="62" operator="between" dxfId="17">
      <formula>-0.1</formula>
      <formula>0.0999</formula>
    </cfRule>
    <cfRule type="cellIs" priority="63" operator="lessThan" dxfId="18">
      <formula>-0.1</formula>
    </cfRule>
  </conditionalFormatting>
  <conditionalFormatting sqref="N22">
    <cfRule type="expression" priority="64" dxfId="16">
      <formula>M22&gt;=0.1</formula>
    </cfRule>
    <cfRule type="expression" priority="65" dxfId="17">
      <formula>AND(M22&gt;=-0.1,M22&lt;0.1)</formula>
    </cfRule>
    <cfRule type="expression" priority="66" dxfId="18">
      <formula>M22&lt;-0.1</formula>
    </cfRule>
  </conditionalFormatting>
  <conditionalFormatting sqref="Q22">
    <cfRule type="cellIs" priority="67" operator="greaterThanOrEqual" dxfId="16">
      <formula>0.1</formula>
    </cfRule>
    <cfRule type="cellIs" priority="68" operator="between" dxfId="17">
      <formula>-0.1</formula>
      <formula>0.0999</formula>
    </cfRule>
    <cfRule type="cellIs" priority="69" operator="lessThan" dxfId="18">
      <formula>-0.1</formula>
    </cfRule>
  </conditionalFormatting>
  <conditionalFormatting sqref="R22">
    <cfRule type="expression" priority="70" dxfId="16">
      <formula>Q22&gt;=0.1</formula>
    </cfRule>
    <cfRule type="expression" priority="71" dxfId="17">
      <formula>AND(Q22&gt;=-0.1,Q22&lt;0.1)</formula>
    </cfRule>
    <cfRule type="expression" priority="72" dxfId="18">
      <formula>Q22&lt;-0.1</formula>
    </cfRule>
  </conditionalFormatting>
  <conditionalFormatting sqref="E23">
    <cfRule type="cellIs" priority="73" operator="greaterThanOrEqual" dxfId="16">
      <formula>0.1</formula>
    </cfRule>
    <cfRule type="cellIs" priority="74" operator="between" dxfId="17">
      <formula>-0.1</formula>
      <formula>0.0999</formula>
    </cfRule>
    <cfRule type="cellIs" priority="75" operator="lessThan" dxfId="18">
      <formula>-0.1</formula>
    </cfRule>
  </conditionalFormatting>
  <conditionalFormatting sqref="F23">
    <cfRule type="expression" priority="76" dxfId="16">
      <formula>E23&gt;=0.1</formula>
    </cfRule>
    <cfRule type="expression" priority="77" dxfId="17">
      <formula>AND(E23&gt;=-0.1,E23&lt;0.1)</formula>
    </cfRule>
    <cfRule type="expression" priority="78" dxfId="18">
      <formula>E23&lt;-0.1</formula>
    </cfRule>
  </conditionalFormatting>
  <conditionalFormatting sqref="I23">
    <cfRule type="cellIs" priority="79" operator="greaterThanOrEqual" dxfId="16">
      <formula>0.1</formula>
    </cfRule>
    <cfRule type="cellIs" priority="80" operator="between" dxfId="17">
      <formula>-0.1</formula>
      <formula>0.0999</formula>
    </cfRule>
    <cfRule type="cellIs" priority="81" operator="lessThan" dxfId="18">
      <formula>-0.1</formula>
    </cfRule>
  </conditionalFormatting>
  <conditionalFormatting sqref="J23">
    <cfRule type="expression" priority="82" dxfId="16">
      <formula>I23&gt;=0.1</formula>
    </cfRule>
    <cfRule type="expression" priority="83" dxfId="17">
      <formula>AND(I23&gt;=-0.1,I23&lt;0.1)</formula>
    </cfRule>
    <cfRule type="expression" priority="84" dxfId="18">
      <formula>I23&lt;-0.1</formula>
    </cfRule>
  </conditionalFormatting>
  <conditionalFormatting sqref="M23">
    <cfRule type="cellIs" priority="85" operator="greaterThanOrEqual" dxfId="16">
      <formula>0.1</formula>
    </cfRule>
    <cfRule type="cellIs" priority="86" operator="between" dxfId="17">
      <formula>-0.1</formula>
      <formula>0.0999</formula>
    </cfRule>
    <cfRule type="cellIs" priority="87" operator="lessThan" dxfId="18">
      <formula>-0.1</formula>
    </cfRule>
  </conditionalFormatting>
  <conditionalFormatting sqref="N23">
    <cfRule type="expression" priority="88" dxfId="16">
      <formula>M23&gt;=0.1</formula>
    </cfRule>
    <cfRule type="expression" priority="89" dxfId="17">
      <formula>AND(M23&gt;=-0.1,M23&lt;0.1)</formula>
    </cfRule>
    <cfRule type="expression" priority="90" dxfId="18">
      <formula>M23&lt;-0.1</formula>
    </cfRule>
  </conditionalFormatting>
  <conditionalFormatting sqref="Q23">
    <cfRule type="cellIs" priority="91" operator="greaterThanOrEqual" dxfId="16">
      <formula>0.1</formula>
    </cfRule>
    <cfRule type="cellIs" priority="92" operator="between" dxfId="17">
      <formula>-0.1</formula>
      <formula>0.0999</formula>
    </cfRule>
    <cfRule type="cellIs" priority="93" operator="lessThan" dxfId="18">
      <formula>-0.1</formula>
    </cfRule>
  </conditionalFormatting>
  <conditionalFormatting sqref="R23">
    <cfRule type="expression" priority="94" dxfId="16">
      <formula>Q23&gt;=0.1</formula>
    </cfRule>
    <cfRule type="expression" priority="95" dxfId="17">
      <formula>AND(Q23&gt;=-0.1,Q23&lt;0.1)</formula>
    </cfRule>
    <cfRule type="expression" priority="96" dxfId="18">
      <formula>Q23&lt;-0.1</formula>
    </cfRule>
  </conditionalFormatting>
  <conditionalFormatting sqref="E24">
    <cfRule type="cellIs" priority="97" operator="greaterThanOrEqual" dxfId="16">
      <formula>0.1</formula>
    </cfRule>
    <cfRule type="cellIs" priority="98" operator="between" dxfId="17">
      <formula>-0.1</formula>
      <formula>0.0999</formula>
    </cfRule>
    <cfRule type="cellIs" priority="99" operator="lessThan" dxfId="18">
      <formula>-0.1</formula>
    </cfRule>
  </conditionalFormatting>
  <conditionalFormatting sqref="F24">
    <cfRule type="expression" priority="100" dxfId="16">
      <formula>E24&gt;=0.1</formula>
    </cfRule>
    <cfRule type="expression" priority="101" dxfId="17">
      <formula>AND(E24&gt;=-0.1,E24&lt;0.1)</formula>
    </cfRule>
    <cfRule type="expression" priority="102" dxfId="18">
      <formula>E24&lt;-0.1</formula>
    </cfRule>
  </conditionalFormatting>
  <conditionalFormatting sqref="I24">
    <cfRule type="cellIs" priority="103" operator="greaterThanOrEqual" dxfId="16">
      <formula>0.1</formula>
    </cfRule>
    <cfRule type="cellIs" priority="104" operator="between" dxfId="17">
      <formula>-0.1</formula>
      <formula>0.0999</formula>
    </cfRule>
    <cfRule type="cellIs" priority="105" operator="lessThan" dxfId="18">
      <formula>-0.1</formula>
    </cfRule>
  </conditionalFormatting>
  <conditionalFormatting sqref="J24">
    <cfRule type="expression" priority="106" dxfId="16">
      <formula>I24&gt;=0.1</formula>
    </cfRule>
    <cfRule type="expression" priority="107" dxfId="17">
      <formula>AND(I24&gt;=-0.1,I24&lt;0.1)</formula>
    </cfRule>
    <cfRule type="expression" priority="108" dxfId="18">
      <formula>I24&lt;-0.1</formula>
    </cfRule>
  </conditionalFormatting>
  <conditionalFormatting sqref="M24">
    <cfRule type="cellIs" priority="109" operator="greaterThanOrEqual" dxfId="16">
      <formula>0.1</formula>
    </cfRule>
    <cfRule type="cellIs" priority="110" operator="between" dxfId="17">
      <formula>-0.1</formula>
      <formula>0.0999</formula>
    </cfRule>
    <cfRule type="cellIs" priority="111" operator="lessThan" dxfId="18">
      <formula>-0.1</formula>
    </cfRule>
  </conditionalFormatting>
  <conditionalFormatting sqref="N24">
    <cfRule type="expression" priority="112" dxfId="16">
      <formula>M24&gt;=0.1</formula>
    </cfRule>
    <cfRule type="expression" priority="113" dxfId="17">
      <formula>AND(M24&gt;=-0.1,M24&lt;0.1)</formula>
    </cfRule>
    <cfRule type="expression" priority="114" dxfId="18">
      <formula>M24&lt;-0.1</formula>
    </cfRule>
  </conditionalFormatting>
  <conditionalFormatting sqref="Q24">
    <cfRule type="cellIs" priority="115" operator="greaterThanOrEqual" dxfId="16">
      <formula>0.1</formula>
    </cfRule>
    <cfRule type="cellIs" priority="116" operator="between" dxfId="17">
      <formula>-0.1</formula>
      <formula>0.0999</formula>
    </cfRule>
    <cfRule type="cellIs" priority="117" operator="lessThan" dxfId="18">
      <formula>-0.1</formula>
    </cfRule>
  </conditionalFormatting>
  <conditionalFormatting sqref="R24">
    <cfRule type="expression" priority="118" dxfId="16">
      <formula>Q24&gt;=0.1</formula>
    </cfRule>
    <cfRule type="expression" priority="119" dxfId="17">
      <formula>AND(Q24&gt;=-0.1,Q24&lt;0.1)</formula>
    </cfRule>
    <cfRule type="expression" priority="120" dxfId="18">
      <formula>Q24&lt;-0.1</formula>
    </cfRule>
  </conditionalFormatting>
  <conditionalFormatting sqref="E25">
    <cfRule type="cellIs" priority="121" operator="greaterThanOrEqual" dxfId="16">
      <formula>0.1</formula>
    </cfRule>
    <cfRule type="cellIs" priority="122" operator="between" dxfId="17">
      <formula>-0.1</formula>
      <formula>0.0999</formula>
    </cfRule>
    <cfRule type="cellIs" priority="123" operator="lessThan" dxfId="18">
      <formula>-0.1</formula>
    </cfRule>
  </conditionalFormatting>
  <conditionalFormatting sqref="F25">
    <cfRule type="expression" priority="124" dxfId="16">
      <formula>E25&gt;=0.1</formula>
    </cfRule>
    <cfRule type="expression" priority="125" dxfId="17">
      <formula>AND(E25&gt;=-0.1,E25&lt;0.1)</formula>
    </cfRule>
    <cfRule type="expression" priority="126" dxfId="18">
      <formula>E25&lt;-0.1</formula>
    </cfRule>
  </conditionalFormatting>
  <conditionalFormatting sqref="I25">
    <cfRule type="cellIs" priority="127" operator="greaterThanOrEqual" dxfId="16">
      <formula>0.1</formula>
    </cfRule>
    <cfRule type="cellIs" priority="128" operator="between" dxfId="17">
      <formula>-0.1</formula>
      <formula>0.0999</formula>
    </cfRule>
    <cfRule type="cellIs" priority="129" operator="lessThan" dxfId="18">
      <formula>-0.1</formula>
    </cfRule>
  </conditionalFormatting>
  <conditionalFormatting sqref="J25">
    <cfRule type="expression" priority="130" dxfId="16">
      <formula>I25&gt;=0.1</formula>
    </cfRule>
    <cfRule type="expression" priority="131" dxfId="17">
      <formula>AND(I25&gt;=-0.1,I25&lt;0.1)</formula>
    </cfRule>
    <cfRule type="expression" priority="132" dxfId="18">
      <formula>I25&lt;-0.1</formula>
    </cfRule>
  </conditionalFormatting>
  <conditionalFormatting sqref="M25">
    <cfRule type="cellIs" priority="133" operator="greaterThanOrEqual" dxfId="16">
      <formula>0.1</formula>
    </cfRule>
    <cfRule type="cellIs" priority="134" operator="between" dxfId="17">
      <formula>-0.1</formula>
      <formula>0.0999</formula>
    </cfRule>
    <cfRule type="cellIs" priority="135" operator="lessThan" dxfId="18">
      <formula>-0.1</formula>
    </cfRule>
  </conditionalFormatting>
  <conditionalFormatting sqref="N25">
    <cfRule type="expression" priority="136" dxfId="16">
      <formula>M25&gt;=0.1</formula>
    </cfRule>
    <cfRule type="expression" priority="137" dxfId="17">
      <formula>AND(M25&gt;=-0.1,M25&lt;0.1)</formula>
    </cfRule>
    <cfRule type="expression" priority="138" dxfId="18">
      <formula>M25&lt;-0.1</formula>
    </cfRule>
  </conditionalFormatting>
  <conditionalFormatting sqref="Q25">
    <cfRule type="cellIs" priority="139" operator="greaterThanOrEqual" dxfId="16">
      <formula>0.1</formula>
    </cfRule>
    <cfRule type="cellIs" priority="140" operator="between" dxfId="17">
      <formula>-0.1</formula>
      <formula>0.0999</formula>
    </cfRule>
    <cfRule type="cellIs" priority="141" operator="lessThan" dxfId="18">
      <formula>-0.1</formula>
    </cfRule>
  </conditionalFormatting>
  <conditionalFormatting sqref="R25">
    <cfRule type="expression" priority="142" dxfId="16">
      <formula>Q25&gt;=0.1</formula>
    </cfRule>
    <cfRule type="expression" priority="143" dxfId="17">
      <formula>AND(Q25&gt;=-0.1,Q25&lt;0.1)</formula>
    </cfRule>
    <cfRule type="expression" priority="144" dxfId="18">
      <formula>Q25&lt;-0.1</formula>
    </cfRule>
  </conditionalFormatting>
  <conditionalFormatting sqref="E26">
    <cfRule type="cellIs" priority="145" operator="greaterThanOrEqual" dxfId="16">
      <formula>0.1</formula>
    </cfRule>
    <cfRule type="cellIs" priority="146" operator="between" dxfId="17">
      <formula>-0.1</formula>
      <formula>0.0999</formula>
    </cfRule>
    <cfRule type="cellIs" priority="147" operator="lessThan" dxfId="18">
      <formula>-0.1</formula>
    </cfRule>
  </conditionalFormatting>
  <conditionalFormatting sqref="F26">
    <cfRule type="expression" priority="148" dxfId="16">
      <formula>E26&gt;=0.1</formula>
    </cfRule>
    <cfRule type="expression" priority="149" dxfId="17">
      <formula>AND(E26&gt;=-0.1,E26&lt;0.1)</formula>
    </cfRule>
    <cfRule type="expression" priority="150" dxfId="18">
      <formula>E26&lt;-0.1</formula>
    </cfRule>
  </conditionalFormatting>
  <conditionalFormatting sqref="I26">
    <cfRule type="cellIs" priority="151" operator="greaterThanOrEqual" dxfId="16">
      <formula>0.1</formula>
    </cfRule>
    <cfRule type="cellIs" priority="152" operator="between" dxfId="17">
      <formula>-0.1</formula>
      <formula>0.0999</formula>
    </cfRule>
    <cfRule type="cellIs" priority="153" operator="lessThan" dxfId="18">
      <formula>-0.1</formula>
    </cfRule>
  </conditionalFormatting>
  <conditionalFormatting sqref="J26">
    <cfRule type="expression" priority="154" dxfId="16">
      <formula>I26&gt;=0.1</formula>
    </cfRule>
    <cfRule type="expression" priority="155" dxfId="17">
      <formula>AND(I26&gt;=-0.1,I26&lt;0.1)</formula>
    </cfRule>
    <cfRule type="expression" priority="156" dxfId="18">
      <formula>I26&lt;-0.1</formula>
    </cfRule>
  </conditionalFormatting>
  <conditionalFormatting sqref="M26">
    <cfRule type="cellIs" priority="157" operator="greaterThanOrEqual" dxfId="16">
      <formula>0.1</formula>
    </cfRule>
    <cfRule type="cellIs" priority="158" operator="between" dxfId="17">
      <formula>-0.1</formula>
      <formula>0.0999</formula>
    </cfRule>
    <cfRule type="cellIs" priority="159" operator="lessThan" dxfId="18">
      <formula>-0.1</formula>
    </cfRule>
  </conditionalFormatting>
  <conditionalFormatting sqref="N26">
    <cfRule type="expression" priority="160" dxfId="16">
      <formula>M26&gt;=0.1</formula>
    </cfRule>
    <cfRule type="expression" priority="161" dxfId="17">
      <formula>AND(M26&gt;=-0.1,M26&lt;0.1)</formula>
    </cfRule>
    <cfRule type="expression" priority="162" dxfId="18">
      <formula>M26&lt;-0.1</formula>
    </cfRule>
  </conditionalFormatting>
  <conditionalFormatting sqref="Q26">
    <cfRule type="cellIs" priority="163" operator="greaterThanOrEqual" dxfId="16">
      <formula>0.1</formula>
    </cfRule>
    <cfRule type="cellIs" priority="164" operator="between" dxfId="17">
      <formula>-0.1</formula>
      <formula>0.0999</formula>
    </cfRule>
    <cfRule type="cellIs" priority="165" operator="lessThan" dxfId="18">
      <formula>-0.1</formula>
    </cfRule>
  </conditionalFormatting>
  <conditionalFormatting sqref="R26">
    <cfRule type="expression" priority="166" dxfId="16">
      <formula>Q26&gt;=0.1</formula>
    </cfRule>
    <cfRule type="expression" priority="167" dxfId="17">
      <formula>AND(Q26&gt;=-0.1,Q26&lt;0.1)</formula>
    </cfRule>
    <cfRule type="expression" priority="168" dxfId="18">
      <formula>Q26&lt;-0.1</formula>
    </cfRule>
  </conditionalFormatting>
  <conditionalFormatting sqref="E27">
    <cfRule type="cellIs" priority="169" operator="greaterThanOrEqual" dxfId="16">
      <formula>0.1</formula>
    </cfRule>
    <cfRule type="cellIs" priority="170" operator="between" dxfId="17">
      <formula>-0.1</formula>
      <formula>0.0999</formula>
    </cfRule>
    <cfRule type="cellIs" priority="171" operator="lessThan" dxfId="18">
      <formula>-0.1</formula>
    </cfRule>
  </conditionalFormatting>
  <conditionalFormatting sqref="F27">
    <cfRule type="expression" priority="172" dxfId="16">
      <formula>E27&gt;=0.1</formula>
    </cfRule>
    <cfRule type="expression" priority="173" dxfId="17">
      <formula>AND(E27&gt;=-0.1,E27&lt;0.1)</formula>
    </cfRule>
    <cfRule type="expression" priority="174" dxfId="18">
      <formula>E27&lt;-0.1</formula>
    </cfRule>
  </conditionalFormatting>
  <conditionalFormatting sqref="I27">
    <cfRule type="cellIs" priority="175" operator="greaterThanOrEqual" dxfId="16">
      <formula>0.1</formula>
    </cfRule>
    <cfRule type="cellIs" priority="176" operator="between" dxfId="17">
      <formula>-0.1</formula>
      <formula>0.0999</formula>
    </cfRule>
    <cfRule type="cellIs" priority="177" operator="lessThan" dxfId="18">
      <formula>-0.1</formula>
    </cfRule>
  </conditionalFormatting>
  <conditionalFormatting sqref="J27">
    <cfRule type="expression" priority="178" dxfId="16">
      <formula>I27&gt;=0.1</formula>
    </cfRule>
    <cfRule type="expression" priority="179" dxfId="17">
      <formula>AND(I27&gt;=-0.1,I27&lt;0.1)</formula>
    </cfRule>
    <cfRule type="expression" priority="180" dxfId="18">
      <formula>I27&lt;-0.1</formula>
    </cfRule>
  </conditionalFormatting>
  <conditionalFormatting sqref="M27">
    <cfRule type="cellIs" priority="181" operator="greaterThanOrEqual" dxfId="16">
      <formula>0.1</formula>
    </cfRule>
    <cfRule type="cellIs" priority="182" operator="between" dxfId="17">
      <formula>-0.1</formula>
      <formula>0.0999</formula>
    </cfRule>
    <cfRule type="cellIs" priority="183" operator="lessThan" dxfId="18">
      <formula>-0.1</formula>
    </cfRule>
  </conditionalFormatting>
  <conditionalFormatting sqref="N27">
    <cfRule type="expression" priority="184" dxfId="16">
      <formula>M27&gt;=0.1</formula>
    </cfRule>
    <cfRule type="expression" priority="185" dxfId="17">
      <formula>AND(M27&gt;=-0.1,M27&lt;0.1)</formula>
    </cfRule>
    <cfRule type="expression" priority="186" dxfId="18">
      <formula>M27&lt;-0.1</formula>
    </cfRule>
  </conditionalFormatting>
  <conditionalFormatting sqref="Q27">
    <cfRule type="cellIs" priority="187" operator="greaterThanOrEqual" dxfId="16">
      <formula>0.1</formula>
    </cfRule>
    <cfRule type="cellIs" priority="188" operator="between" dxfId="17">
      <formula>-0.1</formula>
      <formula>0.0999</formula>
    </cfRule>
    <cfRule type="cellIs" priority="189" operator="lessThan" dxfId="18">
      <formula>-0.1</formula>
    </cfRule>
  </conditionalFormatting>
  <conditionalFormatting sqref="R27">
    <cfRule type="expression" priority="190" dxfId="16">
      <formula>Q27&gt;=0.1</formula>
    </cfRule>
    <cfRule type="expression" priority="191" dxfId="17">
      <formula>AND(Q27&gt;=-0.1,Q27&lt;0.1)</formula>
    </cfRule>
    <cfRule type="expression" priority="192" dxfId="18">
      <formula>Q27&lt;-0.1</formula>
    </cfRule>
  </conditionalFormatting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AK9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8" customWidth="1" min="3" max="3"/>
    <col width="16" customWidth="1" min="4" max="4"/>
    <col width="16" customWidth="1" min="5" max="5"/>
    <col width="10" customWidth="1" min="6" max="6"/>
    <col width="14" customWidth="1" min="7" max="7"/>
    <col width="14" customWidth="1" min="8" max="8"/>
    <col width="16" customWidth="1" min="9" max="9"/>
    <col width="16" customWidth="1" min="10" max="10"/>
    <col width="22" customWidth="1" min="11" max="11"/>
    <col width="14" customWidth="1" min="12" max="12"/>
    <col width="14" customWidth="1" min="13" max="13"/>
    <col width="16" customWidth="1" min="14" max="14"/>
    <col width="22" customWidth="1" min="15" max="15"/>
    <col width="18" customWidth="1" min="16" max="16"/>
    <col width="12" customWidth="1" min="17" max="17"/>
    <col width="18" customWidth="1" min="18" max="18"/>
    <col width="22" customWidth="1" min="19" max="19"/>
    <col width="18" customWidth="1" min="20" max="20"/>
    <col width="14" customWidth="1" min="21" max="21"/>
    <col width="22" customWidth="1" min="22" max="22"/>
    <col width="16" customWidth="1" min="23" max="23"/>
    <col width="18" customWidth="1" min="24" max="24"/>
    <col width="14" customWidth="1" min="25" max="25"/>
    <col width="16" customWidth="1" min="26" max="26"/>
    <col width="10" customWidth="1" min="27" max="27"/>
    <col width="14" customWidth="1" min="28" max="28"/>
    <col width="18" customWidth="1" min="29" max="29"/>
    <col width="14" customWidth="1" min="30" max="30"/>
    <col width="14" customWidth="1" min="31" max="31"/>
    <col width="18" customWidth="1" min="32" max="32"/>
    <col width="16" customWidth="1" min="33" max="33"/>
    <col width="16" customWidth="1" min="34" max="34"/>
    <col width="20" customWidth="1" min="35" max="35"/>
    <col width="28" customWidth="1" min="36" max="36"/>
  </cols>
  <sheetData>
    <row r="1" ht="15" customHeight="1"/>
    <row r="2" ht="32" customHeight="1">
      <c r="B2" s="3" t="inlineStr">
        <is>
          <t>BASE DE DONNEES CANDIDATS</t>
        </is>
      </c>
    </row>
    <row r="3" ht="8" customHeight="1">
      <c r="B3" s="20" t="inlineStr">
        <is>
          <t>IDENTITE &amp; COORDONNEES</t>
        </is>
      </c>
    </row>
    <row r="5" ht="28" customHeight="1">
      <c r="B5" s="5" t="inlineStr">
        <is>
          <t>N° Candidat</t>
        </is>
      </c>
      <c r="C5" s="5" t="inlineStr">
        <is>
          <t>Civilite</t>
        </is>
      </c>
      <c r="D5" s="5" t="inlineStr">
        <is>
          <t>Nom</t>
        </is>
      </c>
      <c r="E5" s="5" t="inlineStr">
        <is>
          <t>Prenom</t>
        </is>
      </c>
      <c r="F5" s="5" t="inlineStr">
        <is>
          <t>Genre</t>
        </is>
      </c>
      <c r="G5" s="5" t="inlineStr">
        <is>
          <t>Date de Naissance</t>
        </is>
      </c>
      <c r="H5" s="5" t="inlineStr">
        <is>
          <t>Nationalite</t>
        </is>
      </c>
      <c r="I5" s="5" t="inlineStr">
        <is>
          <t>Situation Familiale</t>
        </is>
      </c>
      <c r="J5" s="5" t="inlineStr">
        <is>
          <t>Telephone</t>
        </is>
      </c>
      <c r="K5" s="5" t="inlineStr">
        <is>
          <t>Email</t>
        </is>
      </c>
      <c r="L5" s="5" t="inlineStr">
        <is>
          <t>Adresse</t>
        </is>
      </c>
      <c r="M5" s="5" t="inlineStr">
        <is>
          <t>Ville</t>
        </is>
      </c>
      <c r="N5" s="5" t="inlineStr">
        <is>
          <t>Niveau Etude</t>
        </is>
      </c>
      <c r="O5" s="5" t="inlineStr">
        <is>
          <t>Diplome</t>
        </is>
      </c>
      <c r="P5" s="5" t="inlineStr">
        <is>
          <t>Etablissement</t>
        </is>
      </c>
      <c r="Q5" s="5" t="inlineStr">
        <is>
          <t>Annees Exp.</t>
        </is>
      </c>
      <c r="R5" s="5" t="inlineStr">
        <is>
          <t>Dernier Employeur</t>
        </is>
      </c>
      <c r="S5" s="5" t="inlineStr">
        <is>
          <t>Competences Cles</t>
        </is>
      </c>
      <c r="T5" s="5" t="inlineStr">
        <is>
          <t>Langues</t>
        </is>
      </c>
      <c r="U5" s="5" t="inlineStr">
        <is>
          <t>Niveau Langue</t>
        </is>
      </c>
      <c r="V5" s="5" t="inlineStr">
        <is>
          <t>Outils/Logiciels</t>
        </is>
      </c>
      <c r="W5" s="5" t="inlineStr">
        <is>
          <t>Poste Vise</t>
        </is>
      </c>
      <c r="X5" s="5" t="inlineStr">
        <is>
          <t>Source Candidature</t>
        </is>
      </c>
      <c r="Y5" s="5" t="inlineStr">
        <is>
          <t>Date Candidature</t>
        </is>
      </c>
      <c r="Z5" s="5" t="inlineStr">
        <is>
          <t>Statut</t>
        </is>
      </c>
      <c r="AA5" s="5" t="inlineStr">
        <is>
          <t>Score (/20)</t>
        </is>
      </c>
      <c r="AB5" s="5" t="inlineStr">
        <is>
          <t>Type Contrat</t>
        </is>
      </c>
      <c r="AC5" s="5" t="inlineStr">
        <is>
          <t>Contrat Telechargeable</t>
        </is>
      </c>
      <c r="AD5" s="5" t="inlineStr">
        <is>
          <t>Date Debut Essai</t>
        </is>
      </c>
      <c r="AE5" s="5" t="inlineStr">
        <is>
          <t>Date Fin Essai</t>
        </is>
      </c>
      <c r="AF5" s="5" t="inlineStr">
        <is>
          <t>Date Embauche Definitive</t>
        </is>
      </c>
      <c r="AG5" s="5" t="inlineStr">
        <is>
          <t>Certificat Travail</t>
        </is>
      </c>
      <c r="AH5" s="5" t="inlineStr">
        <is>
          <t>Attestation CNPS</t>
        </is>
      </c>
      <c r="AI5" s="5" t="inlineStr">
        <is>
          <t>Extrait Casier Judiciaire</t>
        </is>
      </c>
      <c r="AJ5" s="5" t="inlineStr">
        <is>
          <t>Notes</t>
        </is>
      </c>
    </row>
    <row r="6" ht="22" customHeight="1">
      <c r="B6" s="6" t="inlineStr">
        <is>
          <t>CAN-001</t>
        </is>
      </c>
      <c r="C6" s="6" t="inlineStr">
        <is>
          <t>Mme</t>
        </is>
      </c>
      <c r="D6" s="6" t="inlineStr">
        <is>
          <t>Nkoulou</t>
        </is>
      </c>
      <c r="E6" s="6" t="inlineStr">
        <is>
          <t>Amina</t>
        </is>
      </c>
      <c r="F6" s="6" t="inlineStr">
        <is>
          <t>Feminin</t>
        </is>
      </c>
      <c r="G6" s="35" t="n">
        <v>33005</v>
      </c>
      <c r="H6" s="6" t="inlineStr">
        <is>
          <t>Camerounaise</t>
        </is>
      </c>
      <c r="I6" s="6" t="inlineStr">
        <is>
          <t>Marie(e)</t>
        </is>
      </c>
      <c r="J6" s="6" t="inlineStr">
        <is>
          <t>699 12 34 56</t>
        </is>
      </c>
      <c r="K6" s="6" t="inlineStr">
        <is>
          <t>amina.nkoulou@email.com</t>
        </is>
      </c>
      <c r="L6" s="6" t="inlineStr">
        <is>
          <t>Bonapriso, Douala</t>
        </is>
      </c>
      <c r="M6" s="6" t="inlineStr">
        <is>
          <t>Douala</t>
        </is>
      </c>
      <c r="N6" s="6" t="inlineStr">
        <is>
          <t>Master</t>
        </is>
      </c>
      <c r="O6" s="6" t="inlineStr">
        <is>
          <t>Master Marketing Digital</t>
        </is>
      </c>
      <c r="P6" s="6" t="inlineStr">
        <is>
          <t>Universite de Douala</t>
        </is>
      </c>
      <c r="Q6" s="21" t="n">
        <v>7</v>
      </c>
      <c r="R6" s="6" t="inlineStr">
        <is>
          <t>SOCAPAL</t>
        </is>
      </c>
      <c r="S6" s="6" t="inlineStr">
        <is>
          <t>Gestion de projet, SEO/SEA, Analytics</t>
        </is>
      </c>
      <c r="T6" s="6" t="inlineStr">
        <is>
          <t>Francais, Anglais, Bassa</t>
        </is>
      </c>
      <c r="U6" s="6" t="inlineStr">
        <is>
          <t>Avance</t>
        </is>
      </c>
      <c r="V6" s="6" t="inlineStr">
        <is>
          <t>Google Analytics, WordPress, Excel avance, Canva</t>
        </is>
      </c>
      <c r="W6" s="6" t="inlineStr">
        <is>
          <t>Chef de projet digital</t>
        </is>
      </c>
      <c r="X6" s="6" t="inlineStr">
        <is>
          <t>Cabinet de recrutement</t>
        </is>
      </c>
      <c r="Y6" s="35" t="n">
        <v>45665</v>
      </c>
      <c r="Z6" s="6" t="inlineStr">
        <is>
          <t>Retenu</t>
        </is>
      </c>
      <c r="AA6" s="21" t="n">
        <v>17</v>
      </c>
      <c r="AB6" s="6" t="inlineStr">
        <is>
          <t>CDI</t>
        </is>
      </c>
      <c r="AC6" s="6" t="inlineStr">
        <is>
          <t>Voir dossier contrat</t>
        </is>
      </c>
      <c r="AD6" s="35" t="n">
        <v>45731</v>
      </c>
      <c r="AE6" s="35" t="n">
        <v>45822</v>
      </c>
      <c r="AF6" s="35" t="n">
        <v>45823</v>
      </c>
      <c r="AG6" s="6" t="inlineStr">
        <is>
          <t>Fourni</t>
        </is>
      </c>
      <c r="AH6" s="6" t="inlineStr">
        <is>
          <t>En cours</t>
        </is>
      </c>
      <c r="AI6" s="6" t="inlineStr">
        <is>
          <t>Fourni</t>
        </is>
      </c>
      <c r="AJ6" s="6" t="inlineStr">
        <is>
          <t>Excellente presentation, bilingue</t>
        </is>
      </c>
    </row>
    <row r="7" ht="22" customHeight="1">
      <c r="B7" s="10" t="inlineStr">
        <is>
          <t>CAN-002</t>
        </is>
      </c>
      <c r="C7" s="10" t="inlineStr">
        <is>
          <t>M.</t>
        </is>
      </c>
      <c r="D7" s="10" t="inlineStr">
        <is>
          <t>Mbarga</t>
        </is>
      </c>
      <c r="E7" s="10" t="inlineStr">
        <is>
          <t>Jean-Pierre</t>
        </is>
      </c>
      <c r="F7" s="10" t="inlineStr">
        <is>
          <t>Masculin</t>
        </is>
      </c>
      <c r="G7" s="36" t="n">
        <v>32378</v>
      </c>
      <c r="H7" s="10" t="inlineStr">
        <is>
          <t>Camerounais</t>
        </is>
      </c>
      <c r="I7" s="10" t="inlineStr">
        <is>
          <t>Marie(e)</t>
        </is>
      </c>
      <c r="J7" s="10" t="inlineStr">
        <is>
          <t>677 23 45 67</t>
        </is>
      </c>
      <c r="K7" s="10" t="inlineStr">
        <is>
          <t>jp.mbarga@email.com</t>
        </is>
      </c>
      <c r="L7" s="10" t="inlineStr">
        <is>
          <t>Bastos, Yaounde</t>
        </is>
      </c>
      <c r="M7" s="10" t="inlineStr">
        <is>
          <t>Yaounde</t>
        </is>
      </c>
      <c r="N7" s="10" t="inlineStr">
        <is>
          <t>Licence</t>
        </is>
      </c>
      <c r="O7" s="10" t="inlineStr">
        <is>
          <t>Licence Comptabilite</t>
        </is>
      </c>
      <c r="P7" s="10" t="inlineStr">
        <is>
          <t>Universite de Ngaoundere</t>
        </is>
      </c>
      <c r="Q7" s="22" t="n">
        <v>6</v>
      </c>
      <c r="R7" s="10" t="inlineStr">
        <is>
          <t>SG Douala</t>
        </is>
      </c>
      <c r="S7" s="10" t="inlineStr">
        <is>
          <t>Comptabilite generale, SAP, fiscalite</t>
        </is>
      </c>
      <c r="T7" s="10" t="inlineStr">
        <is>
          <t>Francais, Anglais</t>
        </is>
      </c>
      <c r="U7" s="10" t="inlineStr">
        <is>
          <t>Intermediaire</t>
        </is>
      </c>
      <c r="V7" s="10" t="inlineStr">
        <is>
          <t>SAP, Excel avance, Sage</t>
        </is>
      </c>
      <c r="W7" s="10" t="inlineStr">
        <is>
          <t>Comptable senior</t>
        </is>
      </c>
      <c r="X7" s="10" t="inlineStr">
        <is>
          <t>Site web entreprise</t>
        </is>
      </c>
      <c r="Y7" s="36" t="n">
        <v>45672</v>
      </c>
      <c r="Z7" s="10" t="inlineStr">
        <is>
          <t>Refuse</t>
        </is>
      </c>
      <c r="AA7" s="22" t="n">
        <v>12</v>
      </c>
      <c r="AB7" s="10" t="n"/>
      <c r="AC7" s="10" t="n"/>
      <c r="AD7" s="36" t="n"/>
      <c r="AE7" s="36" t="n"/>
      <c r="AF7" s="36" t="n"/>
      <c r="AG7" s="10" t="n"/>
      <c r="AH7" s="10" t="n"/>
      <c r="AI7" s="10" t="n"/>
      <c r="AJ7" s="10" t="n"/>
      <c r="AK7" t="inlineStr">
        <is>
          <t>Profil incomplet</t>
        </is>
      </c>
    </row>
    <row r="8" ht="22" customHeight="1">
      <c r="B8" s="6" t="inlineStr">
        <is>
          <t>CAN-003</t>
        </is>
      </c>
      <c r="C8" s="6" t="inlineStr">
        <is>
          <t>Mme</t>
        </is>
      </c>
      <c r="D8" s="6" t="inlineStr">
        <is>
          <t>Diallo</t>
        </is>
      </c>
      <c r="E8" s="6" t="inlineStr">
        <is>
          <t>Fatou</t>
        </is>
      </c>
      <c r="F8" s="6" t="inlineStr">
        <is>
          <t>Feminin</t>
        </is>
      </c>
      <c r="G8" s="35" t="n">
        <v>33915</v>
      </c>
      <c r="H8" s="6" t="inlineStr">
        <is>
          <t>Maliane</t>
        </is>
      </c>
      <c r="I8" s="6" t="inlineStr">
        <is>
          <t>Celibataire</t>
        </is>
      </c>
      <c r="J8" s="6" t="inlineStr">
        <is>
          <t>690 34 56 78</t>
        </is>
      </c>
      <c r="K8" s="6" t="inlineStr">
        <is>
          <t>fatou.diallo@email.com</t>
        </is>
      </c>
      <c r="L8" s="6" t="inlineStr">
        <is>
          <t>Makepe, Douala</t>
        </is>
      </c>
      <c r="M8" s="6" t="inlineStr">
        <is>
          <t>Douala</t>
        </is>
      </c>
      <c r="N8" s="6" t="inlineStr">
        <is>
          <t>Master</t>
        </is>
      </c>
      <c r="O8" s="6" t="inlineStr">
        <is>
          <t>Master Informatique</t>
        </is>
      </c>
      <c r="P8" s="6" t="inlineStr">
        <is>
          <t>Universite de Bamako</t>
        </is>
      </c>
      <c r="Q8" s="21" t="n">
        <v>5</v>
      </c>
      <c r="R8" s="6" t="inlineStr">
        <is>
          <t>Orange Mali</t>
        </is>
      </c>
      <c r="S8" s="6" t="inlineStr">
        <is>
          <t>Java, Python, JavaScript, React</t>
        </is>
      </c>
      <c r="T8" s="6" t="inlineStr">
        <is>
          <t>Francais, Anglais, Bambara</t>
        </is>
      </c>
      <c r="U8" s="6" t="inlineStr">
        <is>
          <t>Avance</t>
        </is>
      </c>
      <c r="V8" s="6" t="inlineStr">
        <is>
          <t>VS Code, Git, Docker, AWS</t>
        </is>
      </c>
      <c r="W8" s="6" t="inlineStr">
        <is>
          <t>Developpeur Full Stack</t>
        </is>
      </c>
      <c r="X8" s="6" t="inlineStr">
        <is>
          <t>Reseaux sociaux</t>
        </is>
      </c>
      <c r="Y8" s="35" t="n">
        <v>45679</v>
      </c>
      <c r="Z8" s="6" t="inlineStr">
        <is>
          <t>Entretien realise</t>
        </is>
      </c>
      <c r="AA8" s="21" t="n">
        <v>15</v>
      </c>
      <c r="AB8" s="6" t="n"/>
      <c r="AC8" s="6" t="n"/>
      <c r="AD8" s="35" t="n"/>
      <c r="AE8" s="35" t="n"/>
      <c r="AF8" s="35" t="n"/>
      <c r="AG8" s="6" t="n"/>
      <c r="AH8" s="6" t="n"/>
      <c r="AI8" s="6" t="n"/>
      <c r="AJ8" s="6" t="n"/>
      <c r="AK8" t="inlineStr">
        <is>
          <t>Bon profil technique</t>
        </is>
      </c>
    </row>
    <row r="9" ht="22" customHeight="1">
      <c r="B9" s="10" t="inlineStr">
        <is>
          <t>CAN-004</t>
        </is>
      </c>
      <c r="C9" s="10" t="inlineStr">
        <is>
          <t>Mme</t>
        </is>
      </c>
      <c r="D9" s="10" t="inlineStr">
        <is>
          <t>Konate</t>
        </is>
      </c>
      <c r="E9" s="10" t="inlineStr">
        <is>
          <t>Aissatou</t>
        </is>
      </c>
      <c r="F9" s="10" t="inlineStr">
        <is>
          <t>Feminin</t>
        </is>
      </c>
      <c r="G9" s="36" t="n">
        <v>34804</v>
      </c>
      <c r="H9" s="10" t="inlineStr">
        <is>
          <t>Ivoirienne</t>
        </is>
      </c>
      <c r="I9" s="10" t="inlineStr">
        <is>
          <t>Celibataire</t>
        </is>
      </c>
      <c r="J9" s="10" t="inlineStr">
        <is>
          <t>678 56 78 90</t>
        </is>
      </c>
      <c r="K9" s="10" t="inlineStr">
        <is>
          <t>a.konate@email.com</t>
        </is>
      </c>
      <c r="L9" s="10" t="inlineStr">
        <is>
          <t>Deido, Douala</t>
        </is>
      </c>
      <c r="M9" s="10" t="inlineStr">
        <is>
          <t>Douala</t>
        </is>
      </c>
      <c r="N9" s="10" t="inlineStr">
        <is>
          <t>BTS/DUT</t>
        </is>
      </c>
      <c r="O9" s="10" t="inlineStr">
        <is>
          <t>BTS RH</t>
        </is>
      </c>
      <c r="P9" s="10" t="inlineStr">
        <is>
          <t>ISTC Abidjan</t>
        </is>
      </c>
      <c r="Q9" s="22" t="n">
        <v>3</v>
      </c>
      <c r="R9" s="10" t="inlineStr">
        <is>
          <t>SIFCA Group</t>
        </is>
      </c>
      <c r="S9" s="10" t="inlineStr">
        <is>
          <t>Administration du personnel, paie</t>
        </is>
      </c>
      <c r="T9" s="10" t="inlineStr">
        <is>
          <t>Francais, Anglais</t>
        </is>
      </c>
      <c r="U9" s="10" t="inlineStr">
        <is>
          <t>Intermediaire</t>
        </is>
      </c>
      <c r="V9" s="10" t="inlineStr">
        <is>
          <t>Excel, Word, paie en ligne</t>
        </is>
      </c>
      <c r="W9" s="10" t="inlineStr">
        <is>
          <t>Assistante RH</t>
        </is>
      </c>
      <c r="X9" s="10" t="inlineStr">
        <is>
          <t>Candidature spontanee</t>
        </is>
      </c>
      <c r="Y9" s="36" t="n">
        <v>45693</v>
      </c>
      <c r="Z9" s="10" t="inlineStr">
        <is>
          <t>Retenu</t>
        </is>
      </c>
      <c r="AA9" s="22" t="n">
        <v>14</v>
      </c>
      <c r="AB9" s="10" t="inlineStr">
        <is>
          <t>CDD</t>
        </is>
      </c>
      <c r="AC9" s="10" t="inlineStr">
        <is>
          <t>Voir dossier contrat</t>
        </is>
      </c>
      <c r="AD9" s="36" t="n">
        <v>45717</v>
      </c>
      <c r="AE9" s="36" t="n">
        <v>45808</v>
      </c>
      <c r="AF9" s="36" t="n">
        <v>45809</v>
      </c>
      <c r="AG9" s="10" t="inlineStr">
        <is>
          <t>Fourni</t>
        </is>
      </c>
      <c r="AH9" s="10" t="inlineStr">
        <is>
          <t>En cours de traitement</t>
        </is>
      </c>
      <c r="AI9" s="10" t="inlineStr">
        <is>
          <t>Fourni</t>
        </is>
      </c>
      <c r="AJ9" s="10" t="inlineStr">
        <is>
          <t>Bonne maitrise Excel</t>
        </is>
      </c>
    </row>
    <row r="10" ht="22" customHeight="1">
      <c r="B10" s="6">
        <f>IF(D10="","","CAN-"&amp;TEXT(COUNTA($D$6:D10),"000"))</f>
        <v/>
      </c>
      <c r="C10" s="6" t="n"/>
      <c r="D10" s="6" t="n"/>
      <c r="E10" s="6" t="n"/>
      <c r="F10" s="6" t="n"/>
      <c r="G10" s="35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21" t="n"/>
      <c r="R10" s="6" t="n"/>
      <c r="S10" s="6" t="n"/>
      <c r="T10" s="6" t="n"/>
      <c r="U10" s="6" t="n"/>
      <c r="V10" s="6" t="n"/>
      <c r="W10" s="6" t="n"/>
      <c r="X10" s="6" t="n"/>
      <c r="Y10" s="35" t="n"/>
      <c r="Z10" s="6" t="n"/>
      <c r="AA10" s="21" t="n"/>
      <c r="AB10" s="6" t="n"/>
      <c r="AC10" s="6" t="n"/>
      <c r="AD10" s="35" t="n"/>
      <c r="AE10" s="35" t="n"/>
      <c r="AF10" s="35" t="n"/>
      <c r="AG10" s="6" t="n"/>
      <c r="AH10" s="6" t="n"/>
      <c r="AI10" s="6" t="n"/>
      <c r="AJ10" s="6" t="n"/>
    </row>
    <row r="11" ht="22" customHeight="1">
      <c r="B11" s="10">
        <f>IF(D11="","","CAN-"&amp;TEXT(COUNTA($D$6:D11),"000"))</f>
        <v/>
      </c>
      <c r="C11" s="10" t="n"/>
      <c r="D11" s="10" t="n"/>
      <c r="E11" s="10" t="n"/>
      <c r="F11" s="10" t="n"/>
      <c r="G11" s="36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22" t="n"/>
      <c r="R11" s="10" t="n"/>
      <c r="S11" s="10" t="n"/>
      <c r="T11" s="10" t="n"/>
      <c r="U11" s="10" t="n"/>
      <c r="V11" s="10" t="n"/>
      <c r="W11" s="10" t="n"/>
      <c r="X11" s="10" t="n"/>
      <c r="Y11" s="36" t="n"/>
      <c r="Z11" s="10" t="n"/>
      <c r="AA11" s="22" t="n"/>
      <c r="AB11" s="10" t="n"/>
      <c r="AC11" s="10" t="n"/>
      <c r="AD11" s="36" t="n"/>
      <c r="AE11" s="36" t="n"/>
      <c r="AF11" s="36" t="n"/>
      <c r="AG11" s="10" t="n"/>
      <c r="AH11" s="10" t="n"/>
      <c r="AI11" s="10" t="n"/>
      <c r="AJ11" s="10" t="n"/>
    </row>
    <row r="12" ht="22" customHeight="1">
      <c r="B12" s="6">
        <f>IF(D12="","","CAN-"&amp;TEXT(COUNTA($D$6:D12),"000"))</f>
        <v/>
      </c>
      <c r="C12" s="6" t="n"/>
      <c r="D12" s="6" t="n"/>
      <c r="E12" s="6" t="n"/>
      <c r="F12" s="6" t="n"/>
      <c r="G12" s="35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21" t="n"/>
      <c r="R12" s="6" t="n"/>
      <c r="S12" s="6" t="n"/>
      <c r="T12" s="6" t="n"/>
      <c r="U12" s="6" t="n"/>
      <c r="V12" s="6" t="n"/>
      <c r="W12" s="6" t="n"/>
      <c r="X12" s="6" t="n"/>
      <c r="Y12" s="35" t="n"/>
      <c r="Z12" s="6" t="n"/>
      <c r="AA12" s="21" t="n"/>
      <c r="AB12" s="6" t="n"/>
      <c r="AC12" s="6" t="n"/>
      <c r="AD12" s="35" t="n"/>
      <c r="AE12" s="35" t="n"/>
      <c r="AF12" s="35" t="n"/>
      <c r="AG12" s="6" t="n"/>
      <c r="AH12" s="6" t="n"/>
      <c r="AI12" s="6" t="n"/>
      <c r="AJ12" s="6" t="n"/>
    </row>
    <row r="13" ht="22" customHeight="1">
      <c r="B13" s="10">
        <f>IF(D13="","","CAN-"&amp;TEXT(COUNTA($D$6:D13),"000"))</f>
        <v/>
      </c>
      <c r="C13" s="10" t="n"/>
      <c r="D13" s="10" t="n"/>
      <c r="E13" s="10" t="n"/>
      <c r="F13" s="10" t="n"/>
      <c r="G13" s="36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22" t="n"/>
      <c r="R13" s="10" t="n"/>
      <c r="S13" s="10" t="n"/>
      <c r="T13" s="10" t="n"/>
      <c r="U13" s="10" t="n"/>
      <c r="V13" s="10" t="n"/>
      <c r="W13" s="10" t="n"/>
      <c r="X13" s="10" t="n"/>
      <c r="Y13" s="36" t="n"/>
      <c r="Z13" s="10" t="n"/>
      <c r="AA13" s="22" t="n"/>
      <c r="AB13" s="10" t="n"/>
      <c r="AC13" s="10" t="n"/>
      <c r="AD13" s="36" t="n"/>
      <c r="AE13" s="36" t="n"/>
      <c r="AF13" s="36" t="n"/>
      <c r="AG13" s="10" t="n"/>
      <c r="AH13" s="10" t="n"/>
      <c r="AI13" s="10" t="n"/>
      <c r="AJ13" s="10" t="n"/>
    </row>
    <row r="14" ht="22" customHeight="1">
      <c r="B14" s="6">
        <f>IF(D14="","","CAN-"&amp;TEXT(COUNTA($D$6:D14),"000"))</f>
        <v/>
      </c>
      <c r="C14" s="6" t="n"/>
      <c r="D14" s="6" t="n"/>
      <c r="E14" s="6" t="n"/>
      <c r="F14" s="6" t="n"/>
      <c r="G14" s="35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21" t="n"/>
      <c r="R14" s="6" t="n"/>
      <c r="S14" s="6" t="n"/>
      <c r="T14" s="6" t="n"/>
      <c r="U14" s="6" t="n"/>
      <c r="V14" s="6" t="n"/>
      <c r="W14" s="6" t="n"/>
      <c r="X14" s="6" t="n"/>
      <c r="Y14" s="35" t="n"/>
      <c r="Z14" s="6" t="n"/>
      <c r="AA14" s="21" t="n"/>
      <c r="AB14" s="6" t="n"/>
      <c r="AC14" s="6" t="n"/>
      <c r="AD14" s="35" t="n"/>
      <c r="AE14" s="35" t="n"/>
      <c r="AF14" s="35" t="n"/>
      <c r="AG14" s="6" t="n"/>
      <c r="AH14" s="6" t="n"/>
      <c r="AI14" s="6" t="n"/>
      <c r="AJ14" s="6" t="n"/>
    </row>
    <row r="15" ht="22" customHeight="1">
      <c r="B15" s="10">
        <f>IF(D15="","","CAN-"&amp;TEXT(COUNTA($D$6:D15),"000"))</f>
        <v/>
      </c>
      <c r="C15" s="10" t="n"/>
      <c r="D15" s="10" t="n"/>
      <c r="E15" s="10" t="n"/>
      <c r="F15" s="10" t="n"/>
      <c r="G15" s="36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22" t="n"/>
      <c r="R15" s="10" t="n"/>
      <c r="S15" s="10" t="n"/>
      <c r="T15" s="10" t="n"/>
      <c r="U15" s="10" t="n"/>
      <c r="V15" s="10" t="n"/>
      <c r="W15" s="10" t="n"/>
      <c r="X15" s="10" t="n"/>
      <c r="Y15" s="36" t="n"/>
      <c r="Z15" s="10" t="n"/>
      <c r="AA15" s="22" t="n"/>
      <c r="AB15" s="10" t="n"/>
      <c r="AC15" s="10" t="n"/>
      <c r="AD15" s="36" t="n"/>
      <c r="AE15" s="36" t="n"/>
      <c r="AF15" s="36" t="n"/>
      <c r="AG15" s="10" t="n"/>
      <c r="AH15" s="10" t="n"/>
      <c r="AI15" s="10" t="n"/>
      <c r="AJ15" s="10" t="n"/>
    </row>
    <row r="16" ht="22" customHeight="1">
      <c r="B16" s="6">
        <f>IF(D16="","","CAN-"&amp;TEXT(COUNTA($D$6:D16),"000"))</f>
        <v/>
      </c>
      <c r="C16" s="6" t="n"/>
      <c r="D16" s="6" t="n"/>
      <c r="E16" s="6" t="n"/>
      <c r="F16" s="6" t="n"/>
      <c r="G16" s="35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21" t="n"/>
      <c r="R16" s="6" t="n"/>
      <c r="S16" s="6" t="n"/>
      <c r="T16" s="6" t="n"/>
      <c r="U16" s="6" t="n"/>
      <c r="V16" s="6" t="n"/>
      <c r="W16" s="6" t="n"/>
      <c r="X16" s="6" t="n"/>
      <c r="Y16" s="35" t="n"/>
      <c r="Z16" s="6" t="n"/>
      <c r="AA16" s="21" t="n"/>
      <c r="AB16" s="6" t="n"/>
      <c r="AC16" s="6" t="n"/>
      <c r="AD16" s="35" t="n"/>
      <c r="AE16" s="35" t="n"/>
      <c r="AF16" s="35" t="n"/>
      <c r="AG16" s="6" t="n"/>
      <c r="AH16" s="6" t="n"/>
      <c r="AI16" s="6" t="n"/>
      <c r="AJ16" s="6" t="n"/>
    </row>
    <row r="17" ht="22" customHeight="1">
      <c r="B17" s="10">
        <f>IF(D17="","","CAN-"&amp;TEXT(COUNTA($D$6:D17),"000"))</f>
        <v/>
      </c>
      <c r="C17" s="10" t="inlineStr">
        <is>
          <t>FORMATION &amp; EXPERIENCE</t>
        </is>
      </c>
      <c r="D17" s="10" t="n"/>
      <c r="E17" s="10" t="n"/>
      <c r="F17" s="10" t="n"/>
      <c r="G17" s="36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22" t="n"/>
      <c r="R17" s="10" t="n"/>
      <c r="S17" s="10" t="n"/>
      <c r="T17" s="10" t="n"/>
      <c r="U17" s="10" t="n"/>
      <c r="V17" s="10" t="n"/>
      <c r="W17" s="10" t="n"/>
      <c r="X17" s="10" t="n"/>
      <c r="Y17" s="36" t="n"/>
      <c r="Z17" s="10" t="n"/>
      <c r="AA17" s="22" t="n"/>
      <c r="AB17" s="10" t="n"/>
      <c r="AC17" s="10" t="n"/>
      <c r="AD17" s="36" t="n"/>
      <c r="AE17" s="36" t="n"/>
      <c r="AF17" s="36" t="n"/>
      <c r="AG17" s="10" t="n"/>
      <c r="AH17" s="10" t="n"/>
      <c r="AI17" s="10" t="n"/>
      <c r="AJ17" s="10" t="n"/>
    </row>
    <row r="18" ht="22" customHeight="1">
      <c r="B18" s="6">
        <f>IF(D18="","","CAN-"&amp;TEXT(COUNTA($D$6:D18),"000"))</f>
        <v/>
      </c>
      <c r="C18" s="6" t="n"/>
      <c r="D18" s="6" t="n"/>
      <c r="E18" s="6" t="n"/>
      <c r="F18" s="6" t="n"/>
      <c r="G18" s="35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21" t="n"/>
      <c r="R18" s="6" t="n"/>
      <c r="S18" s="6" t="n"/>
      <c r="T18" s="6" t="n"/>
      <c r="U18" s="6" t="n"/>
      <c r="V18" s="6" t="n"/>
      <c r="W18" s="6" t="n"/>
      <c r="X18" s="6" t="n"/>
      <c r="Y18" s="35" t="n"/>
      <c r="Z18" s="6" t="n"/>
      <c r="AA18" s="21" t="n"/>
      <c r="AB18" s="6" t="n"/>
      <c r="AC18" s="6" t="n"/>
      <c r="AD18" s="35" t="n"/>
      <c r="AE18" s="35" t="n"/>
      <c r="AF18" s="35" t="n"/>
      <c r="AG18" s="6" t="n"/>
      <c r="AH18" s="6" t="n"/>
      <c r="AI18" s="6" t="n"/>
      <c r="AJ18" s="6" t="n"/>
    </row>
    <row r="19" ht="22" customHeight="1">
      <c r="B19" s="10">
        <f>IF(D19="","","CAN-"&amp;TEXT(COUNTA($D$6:D19),"000"))</f>
        <v/>
      </c>
      <c r="C19" s="10" t="n"/>
      <c r="D19" s="10" t="n"/>
      <c r="E19" s="10" t="n"/>
      <c r="F19" s="10" t="n"/>
      <c r="G19" s="36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22" t="n"/>
      <c r="R19" s="10" t="n"/>
      <c r="S19" s="10" t="n"/>
      <c r="T19" s="10" t="n"/>
      <c r="U19" s="10" t="n"/>
      <c r="V19" s="10" t="n"/>
      <c r="W19" s="10" t="n"/>
      <c r="X19" s="10" t="n"/>
      <c r="Y19" s="36" t="n"/>
      <c r="Z19" s="10" t="n"/>
      <c r="AA19" s="22" t="n"/>
      <c r="AB19" s="10" t="n"/>
      <c r="AC19" s="10" t="n"/>
      <c r="AD19" s="36" t="n"/>
      <c r="AE19" s="36" t="n"/>
      <c r="AF19" s="36" t="n"/>
      <c r="AG19" s="10" t="n"/>
      <c r="AH19" s="10" t="n"/>
      <c r="AI19" s="10" t="n"/>
      <c r="AJ19" s="10" t="n"/>
    </row>
    <row r="20" ht="22" customHeight="1">
      <c r="B20" s="6">
        <f>IF(D20="","","CAN-"&amp;TEXT(COUNTA($D$6:D20),"000"))</f>
        <v/>
      </c>
      <c r="C20" s="6" t="n"/>
      <c r="D20" s="6" t="n"/>
      <c r="E20" s="6" t="n"/>
      <c r="F20" s="6" t="n"/>
      <c r="G20" s="35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21" t="n"/>
      <c r="R20" s="6" t="n"/>
      <c r="S20" s="6" t="n"/>
      <c r="T20" s="6" t="n"/>
      <c r="U20" s="6" t="n"/>
      <c r="V20" s="6" t="n"/>
      <c r="W20" s="6" t="n"/>
      <c r="X20" s="6" t="n"/>
      <c r="Y20" s="35" t="n"/>
      <c r="Z20" s="6" t="n"/>
      <c r="AA20" s="21" t="n"/>
      <c r="AB20" s="6" t="n"/>
      <c r="AC20" s="6" t="n"/>
      <c r="AD20" s="35" t="n"/>
      <c r="AE20" s="35" t="n"/>
      <c r="AF20" s="35" t="n"/>
      <c r="AG20" s="6" t="n"/>
      <c r="AH20" s="6" t="n"/>
      <c r="AI20" s="6" t="n"/>
      <c r="AJ20" s="6" t="n"/>
    </row>
    <row r="21" ht="22" customHeight="1">
      <c r="B21" s="10">
        <f>IF(D21="","","CAN-"&amp;TEXT(COUNTA($D$6:D21),"000"))</f>
        <v/>
      </c>
      <c r="C21" s="10" t="n"/>
      <c r="D21" s="10" t="n"/>
      <c r="E21" s="10" t="n"/>
      <c r="F21" s="10" t="n"/>
      <c r="G21" s="36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22" t="n"/>
      <c r="R21" s="10" t="n"/>
      <c r="S21" s="10" t="n"/>
      <c r="T21" s="10" t="n"/>
      <c r="U21" s="10" t="n"/>
      <c r="V21" s="10" t="n"/>
      <c r="W21" s="10" t="n"/>
      <c r="X21" s="10" t="n"/>
      <c r="Y21" s="36" t="n"/>
      <c r="Z21" s="10" t="n"/>
      <c r="AA21" s="22" t="n"/>
      <c r="AB21" s="10" t="n"/>
      <c r="AC21" s="10" t="n"/>
      <c r="AD21" s="36" t="n"/>
      <c r="AE21" s="36" t="n"/>
      <c r="AF21" s="36" t="n"/>
      <c r="AG21" s="10" t="n"/>
      <c r="AH21" s="10" t="n"/>
      <c r="AI21" s="10" t="n"/>
      <c r="AJ21" s="10" t="n"/>
    </row>
    <row r="22" ht="22" customHeight="1">
      <c r="B22" s="6">
        <f>IF(D22="","","CAN-"&amp;TEXT(COUNTA($D$6:D22),"000"))</f>
        <v/>
      </c>
      <c r="C22" s="6" t="n"/>
      <c r="D22" s="6" t="n"/>
      <c r="E22" s="6" t="n"/>
      <c r="F22" s="6" t="n"/>
      <c r="G22" s="35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21" t="n"/>
      <c r="R22" s="6" t="n"/>
      <c r="S22" s="6" t="n"/>
      <c r="T22" s="6" t="n"/>
      <c r="U22" s="6" t="n"/>
      <c r="V22" s="6" t="n"/>
      <c r="W22" s="6" t="n"/>
      <c r="X22" s="6" t="n"/>
      <c r="Y22" s="35" t="n"/>
      <c r="Z22" s="6" t="n"/>
      <c r="AA22" s="21" t="n"/>
      <c r="AB22" s="6" t="n"/>
      <c r="AC22" s="6" t="n"/>
      <c r="AD22" s="35" t="n"/>
      <c r="AE22" s="35" t="n"/>
      <c r="AF22" s="35" t="n"/>
      <c r="AG22" s="6" t="n"/>
      <c r="AH22" s="6" t="n"/>
      <c r="AI22" s="6" t="n"/>
      <c r="AJ22" s="6" t="n"/>
    </row>
    <row r="23" ht="22" customHeight="1">
      <c r="B23" s="10">
        <f>IF(D23="","","CAN-"&amp;TEXT(COUNTA($D$6:D23),"000"))</f>
        <v/>
      </c>
      <c r="C23" s="10" t="n"/>
      <c r="D23" s="10" t="n"/>
      <c r="E23" s="10" t="n"/>
      <c r="F23" s="10" t="n"/>
      <c r="G23" s="36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22" t="n"/>
      <c r="R23" s="10" t="n"/>
      <c r="S23" s="10" t="n"/>
      <c r="T23" s="10" t="n"/>
      <c r="U23" s="10" t="n"/>
      <c r="V23" s="10" t="n"/>
      <c r="W23" s="10" t="n"/>
      <c r="X23" s="10" t="n"/>
      <c r="Y23" s="36" t="n"/>
      <c r="Z23" s="10" t="n"/>
      <c r="AA23" s="22" t="n"/>
      <c r="AB23" s="10" t="n"/>
      <c r="AC23" s="10" t="n"/>
      <c r="AD23" s="36" t="n"/>
      <c r="AE23" s="36" t="n"/>
      <c r="AF23" s="36" t="n"/>
      <c r="AG23" s="10" t="n"/>
      <c r="AH23" s="10" t="n"/>
      <c r="AI23" s="10" t="n"/>
      <c r="AJ23" s="10" t="n"/>
    </row>
    <row r="24" ht="22" customHeight="1">
      <c r="B24" s="6">
        <f>IF(D24="","","CAN-"&amp;TEXT(COUNTA($D$6:D24),"000"))</f>
        <v/>
      </c>
      <c r="C24" s="6" t="n"/>
      <c r="D24" s="6" t="n"/>
      <c r="E24" s="6" t="n"/>
      <c r="F24" s="6" t="n"/>
      <c r="G24" s="35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21" t="n"/>
      <c r="R24" s="6" t="n"/>
      <c r="S24" s="6" t="n"/>
      <c r="T24" s="6" t="n"/>
      <c r="U24" s="6" t="n"/>
      <c r="V24" s="6" t="n"/>
      <c r="W24" s="6" t="n"/>
      <c r="X24" s="6" t="n"/>
      <c r="Y24" s="35" t="n"/>
      <c r="Z24" s="6" t="n"/>
      <c r="AA24" s="21" t="n"/>
      <c r="AB24" s="6" t="n"/>
      <c r="AC24" s="6" t="n"/>
      <c r="AD24" s="35" t="n"/>
      <c r="AE24" s="35" t="n"/>
      <c r="AF24" s="35" t="n"/>
      <c r="AG24" s="6" t="n"/>
      <c r="AH24" s="6" t="n"/>
      <c r="AI24" s="6" t="n"/>
      <c r="AJ24" s="6" t="n"/>
    </row>
    <row r="25" ht="22" customHeight="1">
      <c r="B25" s="10">
        <f>IF(D25="","","CAN-"&amp;TEXT(COUNTA($D$6:D25),"000"))</f>
        <v/>
      </c>
      <c r="C25" s="10" t="n"/>
      <c r="D25" s="10" t="n"/>
      <c r="E25" s="10" t="n"/>
      <c r="F25" s="10" t="n"/>
      <c r="G25" s="36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22" t="n"/>
      <c r="R25" s="10" t="n"/>
      <c r="S25" s="10" t="n"/>
      <c r="T25" s="10" t="n"/>
      <c r="U25" s="10" t="n"/>
      <c r="V25" s="10" t="n"/>
      <c r="W25" s="10" t="n"/>
      <c r="X25" s="10" t="n"/>
      <c r="Y25" s="36" t="n"/>
      <c r="Z25" s="10" t="n"/>
      <c r="AA25" s="22" t="n"/>
      <c r="AB25" s="10" t="n"/>
      <c r="AC25" s="10" t="n"/>
      <c r="AD25" s="36" t="n"/>
      <c r="AE25" s="36" t="n"/>
      <c r="AF25" s="36" t="n"/>
      <c r="AG25" s="10" t="n"/>
      <c r="AH25" s="10" t="n"/>
      <c r="AI25" s="10" t="n"/>
      <c r="AJ25" s="10" t="n"/>
    </row>
    <row r="26" ht="22" customHeight="1">
      <c r="B26" s="6">
        <f>IF(D26="","","CAN-"&amp;TEXT(COUNTA($D$6:D26),"000"))</f>
        <v/>
      </c>
      <c r="C26" s="6" t="n"/>
      <c r="D26" s="6" t="n"/>
      <c r="E26" s="6" t="n"/>
      <c r="F26" s="6" t="n"/>
      <c r="G26" s="35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21" t="n"/>
      <c r="R26" s="6" t="n"/>
      <c r="S26" s="6" t="n"/>
      <c r="T26" s="6" t="n"/>
      <c r="U26" s="6" t="n"/>
      <c r="V26" s="6" t="n"/>
      <c r="W26" s="6" t="n"/>
      <c r="X26" s="6" t="n"/>
      <c r="Y26" s="35" t="n"/>
      <c r="Z26" s="6" t="n"/>
      <c r="AA26" s="21" t="n"/>
      <c r="AB26" s="6" t="n"/>
      <c r="AC26" s="6" t="n"/>
      <c r="AD26" s="35" t="n"/>
      <c r="AE26" s="35" t="n"/>
      <c r="AF26" s="35" t="n"/>
      <c r="AG26" s="6" t="n"/>
      <c r="AH26" s="6" t="n"/>
      <c r="AI26" s="6" t="n"/>
      <c r="AJ26" s="6" t="n"/>
    </row>
    <row r="27" ht="22" customHeight="1">
      <c r="B27" s="10">
        <f>IF(D27="","","CAN-"&amp;TEXT(COUNTA($D$6:D27),"000"))</f>
        <v/>
      </c>
      <c r="C27" s="10" t="n"/>
      <c r="D27" s="10" t="n"/>
      <c r="E27" s="10" t="n"/>
      <c r="F27" s="10" t="n"/>
      <c r="G27" s="36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22" t="n"/>
      <c r="R27" s="10" t="n"/>
      <c r="S27" s="10" t="n"/>
      <c r="T27" s="10" t="n"/>
      <c r="U27" s="10" t="n"/>
      <c r="V27" s="10" t="n"/>
      <c r="W27" s="10" t="n"/>
      <c r="X27" s="10" t="n"/>
      <c r="Y27" s="36" t="n"/>
      <c r="Z27" s="10" t="n"/>
      <c r="AA27" s="22" t="n"/>
      <c r="AB27" s="10" t="n"/>
      <c r="AC27" s="10" t="n"/>
      <c r="AD27" s="36" t="n"/>
      <c r="AE27" s="36" t="n"/>
      <c r="AF27" s="36" t="n"/>
      <c r="AG27" s="10" t="n"/>
      <c r="AH27" s="10" t="n"/>
      <c r="AI27" s="10" t="n"/>
      <c r="AJ27" s="10" t="n"/>
    </row>
    <row r="28" ht="22" customHeight="1">
      <c r="B28" s="6">
        <f>IF(D28="","","CAN-"&amp;TEXT(COUNTA($D$6:D28),"000"))</f>
        <v/>
      </c>
      <c r="C28" s="6" t="n"/>
      <c r="D28" s="6" t="n"/>
      <c r="E28" s="6" t="n"/>
      <c r="F28" s="6" t="n"/>
      <c r="G28" s="35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21" t="n"/>
      <c r="R28" s="6" t="n"/>
      <c r="S28" s="6" t="n"/>
      <c r="T28" s="6" t="n"/>
      <c r="U28" s="6" t="n"/>
      <c r="V28" s="6" t="n"/>
      <c r="W28" s="6" t="n"/>
      <c r="X28" s="6" t="n"/>
      <c r="Y28" s="35" t="n"/>
      <c r="Z28" s="6" t="n"/>
      <c r="AA28" s="21" t="n"/>
      <c r="AB28" s="6" t="n"/>
      <c r="AC28" s="6" t="n"/>
      <c r="AD28" s="35" t="n"/>
      <c r="AE28" s="35" t="n"/>
      <c r="AF28" s="35" t="n"/>
      <c r="AG28" s="6" t="n"/>
      <c r="AH28" s="6" t="n"/>
      <c r="AI28" s="6" t="n"/>
      <c r="AJ28" s="6" t="n"/>
    </row>
    <row r="29" ht="22" customHeight="1">
      <c r="B29" s="10">
        <f>IF(D29="","","CAN-"&amp;TEXT(COUNTA($D$6:D29),"000"))</f>
        <v/>
      </c>
      <c r="C29" s="10" t="inlineStr">
        <is>
          <t>SUIVI &amp; CONTRAT</t>
        </is>
      </c>
      <c r="D29" s="10" t="n"/>
      <c r="E29" s="10" t="n"/>
      <c r="F29" s="10" t="n"/>
      <c r="G29" s="36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22" t="n"/>
      <c r="R29" s="10" t="n"/>
      <c r="S29" s="10" t="n"/>
      <c r="T29" s="10" t="n"/>
      <c r="U29" s="10" t="n"/>
      <c r="V29" s="10" t="n"/>
      <c r="W29" s="10" t="n"/>
      <c r="X29" s="10" t="n"/>
      <c r="Y29" s="36" t="n"/>
      <c r="Z29" s="10" t="n"/>
      <c r="AA29" s="22" t="n"/>
      <c r="AB29" s="10" t="n"/>
      <c r="AC29" s="10" t="n"/>
      <c r="AD29" s="36" t="n"/>
      <c r="AE29" s="36" t="n"/>
      <c r="AF29" s="36" t="n"/>
      <c r="AG29" s="10" t="n"/>
      <c r="AH29" s="10" t="n"/>
      <c r="AI29" s="10" t="n"/>
      <c r="AJ29" s="10" t="n"/>
    </row>
    <row r="30" ht="22" customHeight="1">
      <c r="B30" s="6">
        <f>IF(D30="","","CAN-"&amp;TEXT(COUNTA($D$6:D30),"000"))</f>
        <v/>
      </c>
      <c r="C30" s="6" t="n"/>
      <c r="D30" s="6" t="n"/>
      <c r="E30" s="6" t="n"/>
      <c r="F30" s="6" t="n"/>
      <c r="G30" s="35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21" t="n"/>
      <c r="R30" s="6" t="n"/>
      <c r="S30" s="6" t="n"/>
      <c r="T30" s="6" t="n"/>
      <c r="U30" s="6" t="n"/>
      <c r="V30" s="6" t="n"/>
      <c r="W30" s="6" t="n"/>
      <c r="X30" s="6" t="n"/>
      <c r="Y30" s="35" t="n"/>
      <c r="Z30" s="6" t="n"/>
      <c r="AA30" s="21" t="n"/>
      <c r="AB30" s="6" t="n"/>
      <c r="AC30" s="6" t="n"/>
      <c r="AD30" s="35" t="n"/>
      <c r="AE30" s="35" t="n"/>
      <c r="AF30" s="35" t="n"/>
      <c r="AG30" s="6" t="n"/>
      <c r="AH30" s="6" t="n"/>
      <c r="AI30" s="6" t="n"/>
      <c r="AJ30" s="6" t="n"/>
    </row>
    <row r="31" ht="22" customHeight="1">
      <c r="B31" s="10">
        <f>IF(D31="","","CAN-"&amp;TEXT(COUNTA($D$6:D31),"000"))</f>
        <v/>
      </c>
      <c r="C31" s="10" t="n"/>
      <c r="D31" s="10" t="n"/>
      <c r="E31" s="10" t="n"/>
      <c r="F31" s="10" t="n"/>
      <c r="G31" s="36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22" t="n"/>
      <c r="R31" s="10" t="n"/>
      <c r="S31" s="10" t="n"/>
      <c r="T31" s="10" t="n"/>
      <c r="U31" s="10" t="n"/>
      <c r="V31" s="10" t="n"/>
      <c r="W31" s="10" t="n"/>
      <c r="X31" s="10" t="n"/>
      <c r="Y31" s="36" t="n"/>
      <c r="Z31" s="10" t="n"/>
      <c r="AA31" s="22" t="n"/>
      <c r="AB31" s="10" t="n"/>
      <c r="AC31" s="10" t="n"/>
      <c r="AD31" s="36" t="n"/>
      <c r="AE31" s="36" t="n"/>
      <c r="AF31" s="36" t="n"/>
      <c r="AG31" s="10" t="n"/>
      <c r="AH31" s="10" t="n"/>
      <c r="AI31" s="10" t="n"/>
      <c r="AJ31" s="10" t="n"/>
    </row>
    <row r="32" ht="22" customHeight="1">
      <c r="B32" s="6">
        <f>IF(D32="","","CAN-"&amp;TEXT(COUNTA($D$6:D32),"000"))</f>
        <v/>
      </c>
      <c r="C32" s="6" t="n"/>
      <c r="D32" s="6" t="n"/>
      <c r="E32" s="6" t="n"/>
      <c r="F32" s="6" t="n"/>
      <c r="G32" s="35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21" t="n"/>
      <c r="R32" s="6" t="n"/>
      <c r="S32" s="6" t="n"/>
      <c r="T32" s="6" t="n"/>
      <c r="U32" s="6" t="n"/>
      <c r="V32" s="6" t="n"/>
      <c r="W32" s="6" t="n"/>
      <c r="X32" s="6" t="n"/>
      <c r="Y32" s="35" t="n"/>
      <c r="Z32" s="6" t="n"/>
      <c r="AA32" s="21" t="n"/>
      <c r="AB32" s="6" t="n"/>
      <c r="AC32" s="6" t="n"/>
      <c r="AD32" s="35" t="n"/>
      <c r="AE32" s="35" t="n"/>
      <c r="AF32" s="35" t="n"/>
      <c r="AG32" s="6" t="n"/>
      <c r="AH32" s="6" t="n"/>
      <c r="AI32" s="6" t="n"/>
      <c r="AJ32" s="6" t="n"/>
    </row>
    <row r="33" ht="22" customHeight="1">
      <c r="B33" s="10">
        <f>IF(D33="","","CAN-"&amp;TEXT(COUNTA($D$6:D33),"000"))</f>
        <v/>
      </c>
      <c r="C33" s="10" t="n"/>
      <c r="D33" s="10" t="n"/>
      <c r="E33" s="10" t="n"/>
      <c r="F33" s="10" t="n"/>
      <c r="G33" s="36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22" t="n"/>
      <c r="R33" s="10" t="n"/>
      <c r="S33" s="10" t="n"/>
      <c r="T33" s="10" t="n"/>
      <c r="U33" s="10" t="n"/>
      <c r="V33" s="10" t="n"/>
      <c r="W33" s="10" t="n"/>
      <c r="X33" s="10" t="n"/>
      <c r="Y33" s="36" t="n"/>
      <c r="Z33" s="10" t="n"/>
      <c r="AA33" s="22" t="n"/>
      <c r="AB33" s="10" t="n"/>
      <c r="AC33" s="10" t="n"/>
      <c r="AD33" s="36" t="n"/>
      <c r="AE33" s="36" t="n"/>
      <c r="AF33" s="36" t="n"/>
      <c r="AG33" s="10" t="n"/>
      <c r="AH33" s="10" t="n"/>
      <c r="AI33" s="10" t="n"/>
      <c r="AJ33" s="10" t="n"/>
    </row>
    <row r="34" ht="22" customHeight="1">
      <c r="B34" s="6">
        <f>IF(D34="","","CAN-"&amp;TEXT(COUNTA($D$6:D34),"000"))</f>
        <v/>
      </c>
      <c r="C34" s="6" t="n"/>
      <c r="D34" s="6" t="n"/>
      <c r="E34" s="6" t="n"/>
      <c r="F34" s="6" t="n"/>
      <c r="G34" s="35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21" t="n"/>
      <c r="R34" s="6" t="n"/>
      <c r="S34" s="6" t="n"/>
      <c r="T34" s="6" t="n"/>
      <c r="U34" s="6" t="n"/>
      <c r="V34" s="6" t="n"/>
      <c r="W34" s="6" t="n"/>
      <c r="X34" s="6" t="n"/>
      <c r="Y34" s="35" t="n"/>
      <c r="Z34" s="6" t="n"/>
      <c r="AA34" s="21" t="n"/>
      <c r="AB34" s="6" t="n"/>
      <c r="AC34" s="6" t="n"/>
      <c r="AD34" s="35" t="n"/>
      <c r="AE34" s="35" t="n"/>
      <c r="AF34" s="35" t="n"/>
      <c r="AG34" s="6" t="n"/>
      <c r="AH34" s="6" t="n"/>
      <c r="AI34" s="6" t="n"/>
      <c r="AJ34" s="6" t="n"/>
    </row>
    <row r="35" ht="22" customHeight="1">
      <c r="B35" s="10">
        <f>IF(D35="","","CAN-"&amp;TEXT(COUNTA($D$6:D35),"000"))</f>
        <v/>
      </c>
      <c r="C35" s="10" t="n"/>
      <c r="D35" s="10" t="n"/>
      <c r="E35" s="10" t="n"/>
      <c r="F35" s="10" t="n"/>
      <c r="G35" s="36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22" t="n"/>
      <c r="R35" s="10" t="n"/>
      <c r="S35" s="10" t="n"/>
      <c r="T35" s="10" t="n"/>
      <c r="U35" s="10" t="n"/>
      <c r="V35" s="10" t="n"/>
      <c r="W35" s="10" t="n"/>
      <c r="X35" s="10" t="n"/>
      <c r="Y35" s="36" t="n"/>
      <c r="Z35" s="10" t="n"/>
      <c r="AA35" s="22" t="n"/>
      <c r="AB35" s="10" t="n"/>
      <c r="AC35" s="10" t="n"/>
      <c r="AD35" s="36" t="n"/>
      <c r="AE35" s="36" t="n"/>
      <c r="AF35" s="36" t="n"/>
      <c r="AG35" s="10" t="n"/>
      <c r="AH35" s="10" t="n"/>
      <c r="AI35" s="10" t="n"/>
      <c r="AJ35" s="10" t="n"/>
    </row>
    <row r="36" ht="22" customHeight="1">
      <c r="B36" s="6">
        <f>IF(D36="","","CAN-"&amp;TEXT(COUNTA($D$6:D36),"000"))</f>
        <v/>
      </c>
      <c r="C36" s="6" t="n"/>
      <c r="D36" s="6" t="n"/>
      <c r="E36" s="6" t="n"/>
      <c r="F36" s="6" t="n"/>
      <c r="G36" s="35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21" t="n"/>
      <c r="R36" s="6" t="n"/>
      <c r="S36" s="6" t="n"/>
      <c r="T36" s="6" t="n"/>
      <c r="U36" s="6" t="n"/>
      <c r="V36" s="6" t="n"/>
      <c r="W36" s="6" t="n"/>
      <c r="X36" s="6" t="n"/>
      <c r="Y36" s="35" t="n"/>
      <c r="Z36" s="6" t="n"/>
      <c r="AA36" s="21" t="n"/>
      <c r="AB36" s="6" t="n"/>
      <c r="AC36" s="6" t="n"/>
      <c r="AD36" s="35" t="n"/>
      <c r="AE36" s="35" t="n"/>
      <c r="AF36" s="35" t="n"/>
      <c r="AG36" s="6" t="n"/>
      <c r="AH36" s="6" t="n"/>
      <c r="AI36" s="6" t="n"/>
      <c r="AJ36" s="6" t="n"/>
    </row>
    <row r="37" ht="22" customHeight="1">
      <c r="B37" s="10">
        <f>IF(D37="","","CAN-"&amp;TEXT(COUNTA($D$6:D37),"000"))</f>
        <v/>
      </c>
      <c r="C37" s="10" t="n"/>
      <c r="D37" s="10" t="n"/>
      <c r="E37" s="10" t="n"/>
      <c r="F37" s="10" t="n"/>
      <c r="G37" s="36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22" t="n"/>
      <c r="R37" s="10" t="n"/>
      <c r="S37" s="10" t="n"/>
      <c r="T37" s="10" t="n"/>
      <c r="U37" s="10" t="n"/>
      <c r="V37" s="10" t="n"/>
      <c r="W37" s="10" t="n"/>
      <c r="X37" s="10" t="n"/>
      <c r="Y37" s="36" t="n"/>
      <c r="Z37" s="10" t="n"/>
      <c r="AA37" s="22" t="n"/>
      <c r="AB37" s="10" t="n"/>
      <c r="AC37" s="10" t="n"/>
      <c r="AD37" s="36" t="n"/>
      <c r="AE37" s="36" t="n"/>
      <c r="AF37" s="36" t="n"/>
      <c r="AG37" s="10" t="n"/>
      <c r="AH37" s="10" t="n"/>
      <c r="AI37" s="10" t="n"/>
      <c r="AJ37" s="10" t="n"/>
    </row>
    <row r="38" ht="22" customHeight="1">
      <c r="B38" s="6">
        <f>IF(D38="","","CAN-"&amp;TEXT(COUNTA($D$6:D38),"000"))</f>
        <v/>
      </c>
      <c r="C38" s="6" t="n"/>
      <c r="D38" s="6" t="n"/>
      <c r="E38" s="6" t="n"/>
      <c r="F38" s="6" t="n"/>
      <c r="G38" s="35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21" t="n"/>
      <c r="R38" s="6" t="n"/>
      <c r="S38" s="6" t="n"/>
      <c r="T38" s="6" t="n"/>
      <c r="U38" s="6" t="n"/>
      <c r="V38" s="6" t="n"/>
      <c r="W38" s="6" t="n"/>
      <c r="X38" s="6" t="n"/>
      <c r="Y38" s="35" t="n"/>
      <c r="Z38" s="6" t="n"/>
      <c r="AA38" s="21" t="n"/>
      <c r="AB38" s="6" t="n"/>
      <c r="AC38" s="6" t="n"/>
      <c r="AD38" s="35" t="n"/>
      <c r="AE38" s="35" t="n"/>
      <c r="AF38" s="35" t="n"/>
      <c r="AG38" s="6" t="n"/>
      <c r="AH38" s="6" t="n"/>
      <c r="AI38" s="6" t="n"/>
      <c r="AJ38" s="6" t="n"/>
    </row>
    <row r="39" ht="22" customHeight="1">
      <c r="B39" s="10">
        <f>IF(D39="","","CAN-"&amp;TEXT(COUNTA($D$6:D39),"000"))</f>
        <v/>
      </c>
      <c r="C39" s="10" t="n"/>
      <c r="D39" s="10" t="n"/>
      <c r="E39" s="10" t="n"/>
      <c r="F39" s="10" t="n"/>
      <c r="G39" s="36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22" t="n"/>
      <c r="R39" s="10" t="n"/>
      <c r="S39" s="10" t="n"/>
      <c r="T39" s="10" t="n"/>
      <c r="U39" s="10" t="n"/>
      <c r="V39" s="10" t="n"/>
      <c r="W39" s="10" t="n"/>
      <c r="X39" s="10" t="n"/>
      <c r="Y39" s="36" t="n"/>
      <c r="Z39" s="10" t="n"/>
      <c r="AA39" s="22" t="n"/>
      <c r="AB39" s="10" t="n"/>
      <c r="AC39" s="10" t="n"/>
      <c r="AD39" s="36" t="n"/>
      <c r="AE39" s="36" t="n"/>
      <c r="AF39" s="36" t="n"/>
      <c r="AG39" s="10" t="n"/>
      <c r="AH39" s="10" t="n"/>
      <c r="AI39" s="10" t="n"/>
      <c r="AJ39" s="10" t="n"/>
    </row>
    <row r="40" ht="22" customHeight="1">
      <c r="B40" s="6">
        <f>IF(D40="","","CAN-"&amp;TEXT(COUNTA($D$6:D40),"000"))</f>
        <v/>
      </c>
      <c r="C40" s="6" t="n"/>
      <c r="D40" s="6" t="n"/>
      <c r="E40" s="6" t="n"/>
      <c r="F40" s="6" t="n"/>
      <c r="G40" s="35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21" t="n"/>
      <c r="R40" s="6" t="n"/>
      <c r="S40" s="6" t="n"/>
      <c r="T40" s="6" t="n"/>
      <c r="U40" s="6" t="n"/>
      <c r="V40" s="6" t="n"/>
      <c r="W40" s="6" t="n"/>
      <c r="X40" s="6" t="n"/>
      <c r="Y40" s="35" t="n"/>
      <c r="Z40" s="6" t="n"/>
      <c r="AA40" s="21" t="n"/>
      <c r="AB40" s="6" t="n"/>
      <c r="AC40" s="6" t="n"/>
      <c r="AD40" s="35" t="n"/>
      <c r="AE40" s="35" t="n"/>
      <c r="AF40" s="35" t="n"/>
      <c r="AG40" s="6" t="n"/>
      <c r="AH40" s="6" t="n"/>
      <c r="AI40" s="6" t="n"/>
      <c r="AJ40" s="6" t="n"/>
    </row>
    <row r="41" ht="22" customHeight="1">
      <c r="B41" s="10">
        <f>IF(D41="","","CAN-"&amp;TEXT(COUNTA($D$6:D41),"000"))</f>
        <v/>
      </c>
      <c r="C41" s="10" t="n"/>
      <c r="D41" s="10" t="n"/>
      <c r="E41" s="10" t="n"/>
      <c r="F41" s="10" t="n"/>
      <c r="G41" s="36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22" t="n"/>
      <c r="R41" s="10" t="n"/>
      <c r="S41" s="10" t="n"/>
      <c r="T41" s="10" t="n"/>
      <c r="U41" s="10" t="n"/>
      <c r="V41" s="10" t="n"/>
      <c r="W41" s="10" t="n"/>
      <c r="X41" s="10" t="n"/>
      <c r="Y41" s="36" t="n"/>
      <c r="Z41" s="10" t="n"/>
      <c r="AA41" s="22" t="n"/>
      <c r="AB41" s="10" t="n"/>
      <c r="AC41" s="10" t="n"/>
      <c r="AD41" s="36" t="n"/>
      <c r="AE41" s="36" t="n"/>
      <c r="AF41" s="36" t="n"/>
      <c r="AG41" s="10" t="n"/>
      <c r="AH41" s="10" t="n"/>
      <c r="AI41" s="10" t="n"/>
      <c r="AJ41" s="10" t="n"/>
    </row>
    <row r="42" ht="22" customHeight="1">
      <c r="B42" s="6">
        <f>IF(D42="","","CAN-"&amp;TEXT(COUNTA($D$6:D42),"000"))</f>
        <v/>
      </c>
      <c r="C42" s="6" t="n"/>
      <c r="D42" s="6" t="n"/>
      <c r="E42" s="6" t="n"/>
      <c r="F42" s="6" t="n"/>
      <c r="G42" s="35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21" t="n"/>
      <c r="R42" s="6" t="n"/>
      <c r="S42" s="6" t="n"/>
      <c r="T42" s="6" t="n"/>
      <c r="U42" s="6" t="n"/>
      <c r="V42" s="6" t="n"/>
      <c r="W42" s="6" t="n"/>
      <c r="X42" s="6" t="n"/>
      <c r="Y42" s="35" t="n"/>
      <c r="Z42" s="6" t="n"/>
      <c r="AA42" s="21" t="n"/>
      <c r="AB42" s="6" t="n"/>
      <c r="AC42" s="6" t="n"/>
      <c r="AD42" s="35" t="n"/>
      <c r="AE42" s="35" t="n"/>
      <c r="AF42" s="35" t="n"/>
      <c r="AG42" s="6" t="n"/>
      <c r="AH42" s="6" t="n"/>
      <c r="AI42" s="6" t="n"/>
      <c r="AJ42" s="6" t="n"/>
    </row>
    <row r="43" ht="22" customHeight="1">
      <c r="B43" s="10">
        <f>IF(D43="","","CAN-"&amp;TEXT(COUNTA($D$6:D43),"000"))</f>
        <v/>
      </c>
      <c r="C43" s="10" t="n"/>
      <c r="D43" s="10" t="n"/>
      <c r="E43" s="10" t="n"/>
      <c r="F43" s="10" t="n"/>
      <c r="G43" s="36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22" t="n"/>
      <c r="R43" s="10" t="n"/>
      <c r="S43" s="10" t="n"/>
      <c r="T43" s="10" t="n"/>
      <c r="U43" s="10" t="n"/>
      <c r="V43" s="10" t="n"/>
      <c r="W43" s="10" t="n"/>
      <c r="X43" s="10" t="n"/>
      <c r="Y43" s="36" t="n"/>
      <c r="Z43" s="10" t="n"/>
      <c r="AA43" s="22" t="n"/>
      <c r="AB43" s="10" t="n"/>
      <c r="AC43" s="10" t="n"/>
      <c r="AD43" s="36" t="n"/>
      <c r="AE43" s="36" t="n"/>
      <c r="AF43" s="36" t="n"/>
      <c r="AG43" s="10" t="n"/>
      <c r="AH43" s="10" t="n"/>
      <c r="AI43" s="10" t="n"/>
      <c r="AJ43" s="10" t="n"/>
    </row>
    <row r="44" ht="22" customHeight="1">
      <c r="B44" s="6">
        <f>IF(D44="","","CAN-"&amp;TEXT(COUNTA($D$6:D44),"000"))</f>
        <v/>
      </c>
      <c r="C44" s="6" t="n"/>
      <c r="D44" s="6" t="n"/>
      <c r="E44" s="6" t="n"/>
      <c r="F44" s="6" t="n"/>
      <c r="G44" s="35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21" t="n"/>
      <c r="R44" s="6" t="n"/>
      <c r="S44" s="6" t="n"/>
      <c r="T44" s="6" t="n"/>
      <c r="U44" s="6" t="n"/>
      <c r="V44" s="6" t="n"/>
      <c r="W44" s="6" t="n"/>
      <c r="X44" s="6" t="n"/>
      <c r="Y44" s="35" t="n"/>
      <c r="Z44" s="6" t="n"/>
      <c r="AA44" s="21" t="n"/>
      <c r="AB44" s="6" t="n"/>
      <c r="AC44" s="6" t="n"/>
      <c r="AD44" s="35" t="n"/>
      <c r="AE44" s="35" t="n"/>
      <c r="AF44" s="35" t="n"/>
      <c r="AG44" s="6" t="n"/>
      <c r="AH44" s="6" t="n"/>
      <c r="AI44" s="6" t="n"/>
      <c r="AJ44" s="6" t="n"/>
    </row>
    <row r="45" ht="22" customHeight="1">
      <c r="B45" s="10">
        <f>IF(D45="","","CAN-"&amp;TEXT(COUNTA($D$6:D45),"000"))</f>
        <v/>
      </c>
      <c r="C45" s="10" t="n"/>
      <c r="D45" s="10" t="n"/>
      <c r="E45" s="10" t="n"/>
      <c r="F45" s="10" t="n"/>
      <c r="G45" s="36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22" t="n"/>
      <c r="R45" s="10" t="n"/>
      <c r="S45" s="10" t="n"/>
      <c r="T45" s="10" t="n"/>
      <c r="U45" s="10" t="n"/>
      <c r="V45" s="10" t="n"/>
      <c r="W45" s="10" t="n"/>
      <c r="X45" s="10" t="n"/>
      <c r="Y45" s="36" t="n"/>
      <c r="Z45" s="10" t="n"/>
      <c r="AA45" s="22" t="n"/>
      <c r="AB45" s="10" t="n"/>
      <c r="AC45" s="10" t="n"/>
      <c r="AD45" s="36" t="n"/>
      <c r="AE45" s="36" t="n"/>
      <c r="AF45" s="36" t="n"/>
      <c r="AG45" s="10" t="n"/>
      <c r="AH45" s="10" t="n"/>
      <c r="AI45" s="10" t="n"/>
      <c r="AJ45" s="10" t="n"/>
    </row>
    <row r="46" ht="22" customHeight="1">
      <c r="B46" s="6">
        <f>IF(D46="","","CAN-"&amp;TEXT(COUNTA($D$6:D46),"000"))</f>
        <v/>
      </c>
      <c r="C46" s="6" t="n"/>
      <c r="D46" s="6" t="n"/>
      <c r="E46" s="6" t="n"/>
      <c r="F46" s="6" t="n"/>
      <c r="G46" s="35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21" t="n"/>
      <c r="R46" s="6" t="n"/>
      <c r="S46" s="6" t="n"/>
      <c r="T46" s="6" t="n"/>
      <c r="U46" s="6" t="n"/>
      <c r="V46" s="6" t="n"/>
      <c r="W46" s="6" t="n"/>
      <c r="X46" s="6" t="n"/>
      <c r="Y46" s="35" t="n"/>
      <c r="Z46" s="6" t="n"/>
      <c r="AA46" s="21" t="n"/>
      <c r="AB46" s="6" t="n"/>
      <c r="AC46" s="6" t="n"/>
      <c r="AD46" s="35" t="n"/>
      <c r="AE46" s="35" t="n"/>
      <c r="AF46" s="35" t="n"/>
      <c r="AG46" s="6" t="n"/>
      <c r="AH46" s="6" t="n"/>
      <c r="AI46" s="6" t="n"/>
      <c r="AJ46" s="6" t="n"/>
    </row>
    <row r="47" ht="22" customHeight="1">
      <c r="B47" s="10">
        <f>IF(D47="","","CAN-"&amp;TEXT(COUNTA($D$6:D47),"000"))</f>
        <v/>
      </c>
      <c r="C47" s="10" t="n"/>
      <c r="D47" s="10" t="n"/>
      <c r="E47" s="10" t="n"/>
      <c r="F47" s="10" t="n"/>
      <c r="G47" s="36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22" t="n"/>
      <c r="R47" s="10" t="n"/>
      <c r="S47" s="10" t="n"/>
      <c r="T47" s="10" t="n"/>
      <c r="U47" s="10" t="n"/>
      <c r="V47" s="10" t="n"/>
      <c r="W47" s="10" t="n"/>
      <c r="X47" s="10" t="n"/>
      <c r="Y47" s="36" t="n"/>
      <c r="Z47" s="10" t="n"/>
      <c r="AA47" s="22" t="n"/>
      <c r="AB47" s="10" t="n"/>
      <c r="AC47" s="10" t="n"/>
      <c r="AD47" s="36" t="n"/>
      <c r="AE47" s="36" t="n"/>
      <c r="AF47" s="36" t="n"/>
      <c r="AG47" s="10" t="n"/>
      <c r="AH47" s="10" t="n"/>
      <c r="AI47" s="10" t="n"/>
      <c r="AJ47" s="10" t="n"/>
    </row>
    <row r="48" ht="22" customHeight="1">
      <c r="B48" s="6">
        <f>IF(D48="","","CAN-"&amp;TEXT(COUNTA($D$6:D48),"000"))</f>
        <v/>
      </c>
      <c r="C48" s="6" t="n"/>
      <c r="D48" s="6" t="n"/>
      <c r="E48" s="6" t="n"/>
      <c r="F48" s="6" t="n"/>
      <c r="G48" s="35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21" t="n"/>
      <c r="R48" s="6" t="n"/>
      <c r="S48" s="6" t="n"/>
      <c r="T48" s="6" t="n"/>
      <c r="U48" s="6" t="n"/>
      <c r="V48" s="6" t="n"/>
      <c r="W48" s="6" t="n"/>
      <c r="X48" s="6" t="n"/>
      <c r="Y48" s="35" t="n"/>
      <c r="Z48" s="6" t="n"/>
      <c r="AA48" s="21" t="n"/>
      <c r="AB48" s="6" t="n"/>
      <c r="AC48" s="6" t="n"/>
      <c r="AD48" s="35" t="n"/>
      <c r="AE48" s="35" t="n"/>
      <c r="AF48" s="35" t="n"/>
      <c r="AG48" s="6" t="n"/>
      <c r="AH48" s="6" t="n"/>
      <c r="AI48" s="6" t="n"/>
      <c r="AJ48" s="6" t="n"/>
    </row>
    <row r="49" ht="22" customHeight="1">
      <c r="B49" s="10">
        <f>IF(D49="","","CAN-"&amp;TEXT(COUNTA($D$6:D49),"000"))</f>
        <v/>
      </c>
      <c r="C49" s="10" t="n"/>
      <c r="D49" s="10" t="n"/>
      <c r="E49" s="10" t="n"/>
      <c r="F49" s="10" t="n"/>
      <c r="G49" s="36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22" t="n"/>
      <c r="R49" s="10" t="n"/>
      <c r="S49" s="10" t="n"/>
      <c r="T49" s="10" t="n"/>
      <c r="U49" s="10" t="n"/>
      <c r="V49" s="10" t="n"/>
      <c r="W49" s="10" t="n"/>
      <c r="X49" s="10" t="n"/>
      <c r="Y49" s="36" t="n"/>
      <c r="Z49" s="10" t="n"/>
      <c r="AA49" s="22" t="n"/>
      <c r="AB49" s="10" t="n"/>
      <c r="AC49" s="10" t="n"/>
      <c r="AD49" s="36" t="n"/>
      <c r="AE49" s="36" t="n"/>
      <c r="AF49" s="36" t="n"/>
      <c r="AG49" s="10" t="n"/>
      <c r="AH49" s="10" t="n"/>
      <c r="AI49" s="10" t="n"/>
      <c r="AJ49" s="10" t="n"/>
    </row>
    <row r="50" ht="22" customHeight="1">
      <c r="B50" s="6">
        <f>IF(D50="","","CAN-"&amp;TEXT(COUNTA($D$6:D50),"000"))</f>
        <v/>
      </c>
      <c r="C50" s="6" t="n"/>
      <c r="D50" s="6" t="n"/>
      <c r="E50" s="6" t="n"/>
      <c r="F50" s="6" t="n"/>
      <c r="G50" s="35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21" t="n"/>
      <c r="R50" s="6" t="n"/>
      <c r="S50" s="6" t="n"/>
      <c r="T50" s="6" t="n"/>
      <c r="U50" s="6" t="n"/>
      <c r="V50" s="6" t="n"/>
      <c r="W50" s="6" t="n"/>
      <c r="X50" s="6" t="n"/>
      <c r="Y50" s="35" t="n"/>
      <c r="Z50" s="6" t="n"/>
      <c r="AA50" s="21" t="n"/>
      <c r="AB50" s="6" t="n"/>
      <c r="AC50" s="6" t="n"/>
      <c r="AD50" s="35" t="n"/>
      <c r="AE50" s="35" t="n"/>
      <c r="AF50" s="35" t="n"/>
      <c r="AG50" s="6" t="n"/>
      <c r="AH50" s="6" t="n"/>
      <c r="AI50" s="6" t="n"/>
      <c r="AJ50" s="6" t="n"/>
    </row>
    <row r="51" ht="22" customHeight="1">
      <c r="B51" s="10">
        <f>IF(D51="","","CAN-"&amp;TEXT(COUNTA($D$6:D51),"000"))</f>
        <v/>
      </c>
      <c r="C51" s="10" t="n"/>
      <c r="D51" s="10" t="n"/>
      <c r="E51" s="10" t="n"/>
      <c r="F51" s="10" t="n"/>
      <c r="G51" s="36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22" t="n"/>
      <c r="R51" s="10" t="n"/>
      <c r="S51" s="10" t="n"/>
      <c r="T51" s="10" t="n"/>
      <c r="U51" s="10" t="n"/>
      <c r="V51" s="10" t="n"/>
      <c r="W51" s="10" t="n"/>
      <c r="X51" s="10" t="n"/>
      <c r="Y51" s="36" t="n"/>
      <c r="Z51" s="10" t="n"/>
      <c r="AA51" s="22" t="n"/>
      <c r="AB51" s="10" t="n"/>
      <c r="AC51" s="10" t="n"/>
      <c r="AD51" s="36" t="n"/>
      <c r="AE51" s="36" t="n"/>
      <c r="AF51" s="36" t="n"/>
      <c r="AG51" s="10" t="n"/>
      <c r="AH51" s="10" t="n"/>
      <c r="AI51" s="10" t="n"/>
      <c r="AJ51" s="10" t="n"/>
    </row>
    <row r="52" ht="22" customHeight="1">
      <c r="B52" s="6">
        <f>IF(D52="","","CAN-"&amp;TEXT(COUNTA($D$6:D52),"000"))</f>
        <v/>
      </c>
      <c r="C52" s="6" t="n"/>
      <c r="D52" s="6" t="n"/>
      <c r="E52" s="6" t="n"/>
      <c r="F52" s="6" t="n"/>
      <c r="G52" s="35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21" t="n"/>
      <c r="R52" s="6" t="n"/>
      <c r="S52" s="6" t="n"/>
      <c r="T52" s="6" t="n"/>
      <c r="U52" s="6" t="n"/>
      <c r="V52" s="6" t="n"/>
      <c r="W52" s="6" t="n"/>
      <c r="X52" s="6" t="n"/>
      <c r="Y52" s="35" t="n"/>
      <c r="Z52" s="6" t="n"/>
      <c r="AA52" s="21" t="n"/>
      <c r="AB52" s="6" t="n"/>
      <c r="AC52" s="6" t="n"/>
      <c r="AD52" s="35" t="n"/>
      <c r="AE52" s="35" t="n"/>
      <c r="AF52" s="35" t="n"/>
      <c r="AG52" s="6" t="n"/>
      <c r="AH52" s="6" t="n"/>
      <c r="AI52" s="6" t="n"/>
      <c r="AJ52" s="6" t="n"/>
    </row>
    <row r="53" ht="22" customHeight="1">
      <c r="B53" s="10">
        <f>IF(D53="","","CAN-"&amp;TEXT(COUNTA($D$6:D53),"000"))</f>
        <v/>
      </c>
      <c r="C53" s="10" t="n"/>
      <c r="D53" s="10" t="n"/>
      <c r="E53" s="10" t="n"/>
      <c r="F53" s="10" t="n"/>
      <c r="G53" s="36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22" t="n"/>
      <c r="R53" s="10" t="n"/>
      <c r="S53" s="10" t="n"/>
      <c r="T53" s="10" t="n"/>
      <c r="U53" s="10" t="n"/>
      <c r="V53" s="10" t="n"/>
      <c r="W53" s="10" t="n"/>
      <c r="X53" s="10" t="n"/>
      <c r="Y53" s="36" t="n"/>
      <c r="Z53" s="10" t="n"/>
      <c r="AA53" s="22" t="n"/>
      <c r="AB53" s="10" t="n"/>
      <c r="AC53" s="10" t="n"/>
      <c r="AD53" s="36" t="n"/>
      <c r="AE53" s="36" t="n"/>
      <c r="AF53" s="36" t="n"/>
      <c r="AG53" s="10" t="n"/>
      <c r="AH53" s="10" t="n"/>
      <c r="AI53" s="10" t="n"/>
      <c r="AJ53" s="10" t="n"/>
    </row>
    <row r="54" ht="22" customHeight="1">
      <c r="B54" s="6">
        <f>IF(D54="","","CAN-"&amp;TEXT(COUNTA($D$6:D54),"000"))</f>
        <v/>
      </c>
      <c r="C54" s="6" t="n"/>
      <c r="D54" s="6" t="n"/>
      <c r="E54" s="6" t="n"/>
      <c r="F54" s="6" t="n"/>
      <c r="G54" s="35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21" t="n"/>
      <c r="R54" s="6" t="n"/>
      <c r="S54" s="6" t="n"/>
      <c r="T54" s="6" t="n"/>
      <c r="U54" s="6" t="n"/>
      <c r="V54" s="6" t="n"/>
      <c r="W54" s="6" t="n"/>
      <c r="X54" s="6" t="n"/>
      <c r="Y54" s="35" t="n"/>
      <c r="Z54" s="6" t="n"/>
      <c r="AA54" s="21" t="n"/>
      <c r="AB54" s="6" t="n"/>
      <c r="AC54" s="6" t="n"/>
      <c r="AD54" s="35" t="n"/>
      <c r="AE54" s="35" t="n"/>
      <c r="AF54" s="35" t="n"/>
      <c r="AG54" s="6" t="n"/>
      <c r="AH54" s="6" t="n"/>
      <c r="AI54" s="6" t="n"/>
      <c r="AJ54" s="6" t="n"/>
    </row>
    <row r="55" ht="22" customHeight="1">
      <c r="B55" s="10">
        <f>IF(D55="","","CAN-"&amp;TEXT(COUNTA($D$6:D55),"000"))</f>
        <v/>
      </c>
      <c r="C55" s="10" t="n"/>
      <c r="D55" s="10" t="n"/>
      <c r="E55" s="10" t="n"/>
      <c r="F55" s="10" t="n"/>
      <c r="G55" s="36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22" t="n"/>
      <c r="R55" s="10" t="n"/>
      <c r="S55" s="10" t="n"/>
      <c r="T55" s="10" t="n"/>
      <c r="U55" s="10" t="n"/>
      <c r="V55" s="10" t="n"/>
      <c r="W55" s="10" t="n"/>
      <c r="X55" s="10" t="n"/>
      <c r="Y55" s="36" t="n"/>
      <c r="Z55" s="10" t="n"/>
      <c r="AA55" s="22" t="n"/>
      <c r="AB55" s="10" t="n"/>
      <c r="AC55" s="10" t="n"/>
      <c r="AD55" s="36" t="n"/>
      <c r="AE55" s="36" t="n"/>
      <c r="AF55" s="36" t="n"/>
      <c r="AG55" s="10" t="n"/>
      <c r="AH55" s="10" t="n"/>
      <c r="AI55" s="10" t="n"/>
      <c r="AJ55" s="10" t="n"/>
    </row>
    <row r="56" ht="22" customHeight="1">
      <c r="B56" s="6">
        <f>IF(D56="","","CAN-"&amp;TEXT(COUNTA($D$6:D56),"000"))</f>
        <v/>
      </c>
      <c r="C56" s="6" t="n"/>
      <c r="D56" s="6" t="n"/>
      <c r="E56" s="6" t="n"/>
      <c r="F56" s="6" t="n"/>
      <c r="G56" s="35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21" t="n"/>
      <c r="R56" s="6" t="n"/>
      <c r="S56" s="6" t="n"/>
      <c r="T56" s="6" t="n"/>
      <c r="U56" s="6" t="n"/>
      <c r="V56" s="6" t="n"/>
      <c r="W56" s="6" t="n"/>
      <c r="X56" s="6" t="n"/>
      <c r="Y56" s="35" t="n"/>
      <c r="Z56" s="6" t="n"/>
      <c r="AA56" s="21" t="n"/>
      <c r="AB56" s="6" t="n"/>
      <c r="AC56" s="6" t="n"/>
      <c r="AD56" s="35" t="n"/>
      <c r="AE56" s="35" t="n"/>
      <c r="AF56" s="35" t="n"/>
      <c r="AG56" s="6" t="n"/>
      <c r="AH56" s="6" t="n"/>
      <c r="AI56" s="6" t="n"/>
      <c r="AJ56" s="6" t="n"/>
    </row>
    <row r="57" ht="22" customHeight="1">
      <c r="B57" s="10">
        <f>IF(D57="","","CAN-"&amp;TEXT(COUNTA($D$6:D57),"000"))</f>
        <v/>
      </c>
      <c r="C57" s="10" t="n"/>
      <c r="D57" s="10" t="n"/>
      <c r="E57" s="10" t="n"/>
      <c r="F57" s="10" t="n"/>
      <c r="G57" s="36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22" t="n"/>
      <c r="R57" s="10" t="n"/>
      <c r="S57" s="10" t="n"/>
      <c r="T57" s="10" t="n"/>
      <c r="U57" s="10" t="n"/>
      <c r="V57" s="10" t="n"/>
      <c r="W57" s="10" t="n"/>
      <c r="X57" s="10" t="n"/>
      <c r="Y57" s="36" t="n"/>
      <c r="Z57" s="10" t="n"/>
      <c r="AA57" s="22" t="n"/>
      <c r="AB57" s="10" t="n"/>
      <c r="AC57" s="10" t="n"/>
      <c r="AD57" s="36" t="n"/>
      <c r="AE57" s="36" t="n"/>
      <c r="AF57" s="36" t="n"/>
      <c r="AG57" s="10" t="n"/>
      <c r="AH57" s="10" t="n"/>
      <c r="AI57" s="10" t="n"/>
      <c r="AJ57" s="10" t="n"/>
    </row>
    <row r="58" ht="22" customHeight="1">
      <c r="B58" s="6">
        <f>IF(D58="","","CAN-"&amp;TEXT(COUNTA($D$6:D58),"000"))</f>
        <v/>
      </c>
      <c r="C58" s="6" t="n"/>
      <c r="D58" s="6" t="n"/>
      <c r="E58" s="6" t="n"/>
      <c r="F58" s="6" t="n"/>
      <c r="G58" s="35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21" t="n"/>
      <c r="R58" s="6" t="n"/>
      <c r="S58" s="6" t="n"/>
      <c r="T58" s="6" t="n"/>
      <c r="U58" s="6" t="n"/>
      <c r="V58" s="6" t="n"/>
      <c r="W58" s="6" t="n"/>
      <c r="X58" s="6" t="n"/>
      <c r="Y58" s="35" t="n"/>
      <c r="Z58" s="6" t="n"/>
      <c r="AA58" s="21" t="n"/>
      <c r="AB58" s="6" t="n"/>
      <c r="AC58" s="6" t="n"/>
      <c r="AD58" s="35" t="n"/>
      <c r="AE58" s="35" t="n"/>
      <c r="AF58" s="35" t="n"/>
      <c r="AG58" s="6" t="n"/>
      <c r="AH58" s="6" t="n"/>
      <c r="AI58" s="6" t="n"/>
      <c r="AJ58" s="6" t="n"/>
    </row>
    <row r="59" ht="22" customHeight="1">
      <c r="B59" s="10">
        <f>IF(D59="","","CAN-"&amp;TEXT(COUNTA($D$6:D59),"000"))</f>
        <v/>
      </c>
      <c r="C59" s="10" t="n"/>
      <c r="D59" s="10" t="n"/>
      <c r="E59" s="10" t="n"/>
      <c r="F59" s="10" t="n"/>
      <c r="G59" s="36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22" t="n"/>
      <c r="R59" s="10" t="n"/>
      <c r="S59" s="10" t="n"/>
      <c r="T59" s="10" t="n"/>
      <c r="U59" s="10" t="n"/>
      <c r="V59" s="10" t="n"/>
      <c r="W59" s="10" t="n"/>
      <c r="X59" s="10" t="n"/>
      <c r="Y59" s="36" t="n"/>
      <c r="Z59" s="10" t="n"/>
      <c r="AA59" s="22" t="n"/>
      <c r="AB59" s="10" t="n"/>
      <c r="AC59" s="10" t="n"/>
      <c r="AD59" s="36" t="n"/>
      <c r="AE59" s="36" t="n"/>
      <c r="AF59" s="36" t="n"/>
      <c r="AG59" s="10" t="n"/>
      <c r="AH59" s="10" t="n"/>
      <c r="AI59" s="10" t="n"/>
      <c r="AJ59" s="10" t="n"/>
    </row>
    <row r="60" ht="22" customHeight="1">
      <c r="B60" s="6">
        <f>IF(D60="","","CAN-"&amp;TEXT(COUNTA($D$6:D60),"000"))</f>
        <v/>
      </c>
      <c r="C60" s="6" t="n"/>
      <c r="D60" s="6" t="n"/>
      <c r="E60" s="6" t="n"/>
      <c r="F60" s="6" t="n"/>
      <c r="G60" s="35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21" t="n"/>
      <c r="R60" s="6" t="n"/>
      <c r="S60" s="6" t="n"/>
      <c r="T60" s="6" t="n"/>
      <c r="U60" s="6" t="n"/>
      <c r="V60" s="6" t="n"/>
      <c r="W60" s="6" t="n"/>
      <c r="X60" s="6" t="n"/>
      <c r="Y60" s="35" t="n"/>
      <c r="Z60" s="6" t="n"/>
      <c r="AA60" s="21" t="n"/>
      <c r="AB60" s="6" t="n"/>
      <c r="AC60" s="6" t="n"/>
      <c r="AD60" s="35" t="n"/>
      <c r="AE60" s="35" t="n"/>
      <c r="AF60" s="35" t="n"/>
      <c r="AG60" s="6" t="n"/>
      <c r="AH60" s="6" t="n"/>
      <c r="AI60" s="6" t="n"/>
      <c r="AJ60" s="6" t="n"/>
    </row>
    <row r="61" ht="22" customHeight="1">
      <c r="B61" s="10">
        <f>IF(D61="","","CAN-"&amp;TEXT(COUNTA($D$6:D61),"000"))</f>
        <v/>
      </c>
      <c r="C61" s="10" t="n"/>
      <c r="D61" s="10" t="n"/>
      <c r="E61" s="10" t="n"/>
      <c r="F61" s="10" t="n"/>
      <c r="G61" s="36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22" t="n"/>
      <c r="R61" s="10" t="n"/>
      <c r="S61" s="10" t="n"/>
      <c r="T61" s="10" t="n"/>
      <c r="U61" s="10" t="n"/>
      <c r="V61" s="10" t="n"/>
      <c r="W61" s="10" t="n"/>
      <c r="X61" s="10" t="n"/>
      <c r="Y61" s="36" t="n"/>
      <c r="Z61" s="10" t="n"/>
      <c r="AA61" s="22" t="n"/>
      <c r="AB61" s="10" t="n"/>
      <c r="AC61" s="10" t="n"/>
      <c r="AD61" s="36" t="n"/>
      <c r="AE61" s="36" t="n"/>
      <c r="AF61" s="36" t="n"/>
      <c r="AG61" s="10" t="n"/>
      <c r="AH61" s="10" t="n"/>
      <c r="AI61" s="10" t="n"/>
      <c r="AJ61" s="10" t="n"/>
    </row>
    <row r="62" ht="22" customHeight="1">
      <c r="B62" s="6">
        <f>IF(D62="","","CAN-"&amp;TEXT(COUNTA($D$6:D62),"000"))</f>
        <v/>
      </c>
      <c r="C62" s="6" t="n"/>
      <c r="D62" s="6" t="n"/>
      <c r="E62" s="6" t="n"/>
      <c r="F62" s="6" t="n"/>
      <c r="G62" s="35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21" t="n"/>
      <c r="R62" s="6" t="n"/>
      <c r="S62" s="6" t="n"/>
      <c r="T62" s="6" t="n"/>
      <c r="U62" s="6" t="n"/>
      <c r="V62" s="6" t="n"/>
      <c r="W62" s="6" t="n"/>
      <c r="X62" s="6" t="n"/>
      <c r="Y62" s="35" t="n"/>
      <c r="Z62" s="6" t="n"/>
      <c r="AA62" s="21" t="n"/>
      <c r="AB62" s="6" t="n"/>
      <c r="AC62" s="6" t="n"/>
      <c r="AD62" s="35" t="n"/>
      <c r="AE62" s="35" t="n"/>
      <c r="AF62" s="35" t="n"/>
      <c r="AG62" s="6" t="n"/>
      <c r="AH62" s="6" t="n"/>
      <c r="AI62" s="6" t="n"/>
      <c r="AJ62" s="6" t="n"/>
    </row>
    <row r="63" ht="22" customHeight="1">
      <c r="B63" s="10">
        <f>IF(D63="","","CAN-"&amp;TEXT(COUNTA($D$6:D63),"000"))</f>
        <v/>
      </c>
      <c r="C63" s="10" t="n"/>
      <c r="D63" s="10" t="n"/>
      <c r="E63" s="10" t="n"/>
      <c r="F63" s="10" t="n"/>
      <c r="G63" s="36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22" t="n"/>
      <c r="R63" s="10" t="n"/>
      <c r="S63" s="10" t="n"/>
      <c r="T63" s="10" t="n"/>
      <c r="U63" s="10" t="n"/>
      <c r="V63" s="10" t="n"/>
      <c r="W63" s="10" t="n"/>
      <c r="X63" s="10" t="n"/>
      <c r="Y63" s="36" t="n"/>
      <c r="Z63" s="10" t="n"/>
      <c r="AA63" s="22" t="n"/>
      <c r="AB63" s="10" t="n"/>
      <c r="AC63" s="10" t="n"/>
      <c r="AD63" s="36" t="n"/>
      <c r="AE63" s="36" t="n"/>
      <c r="AF63" s="36" t="n"/>
      <c r="AG63" s="10" t="n"/>
      <c r="AH63" s="10" t="n"/>
      <c r="AI63" s="10" t="n"/>
      <c r="AJ63" s="10" t="n"/>
    </row>
    <row r="64" ht="22" customHeight="1">
      <c r="B64" s="6">
        <f>IF(D64="","","CAN-"&amp;TEXT(COUNTA($D$6:D64),"000"))</f>
        <v/>
      </c>
      <c r="C64" s="6" t="n"/>
      <c r="D64" s="6" t="n"/>
      <c r="E64" s="6" t="n"/>
      <c r="F64" s="6" t="n"/>
      <c r="G64" s="35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21" t="n"/>
      <c r="R64" s="6" t="n"/>
      <c r="S64" s="6" t="n"/>
      <c r="T64" s="6" t="n"/>
      <c r="U64" s="6" t="n"/>
      <c r="V64" s="6" t="n"/>
      <c r="W64" s="6" t="n"/>
      <c r="X64" s="6" t="n"/>
      <c r="Y64" s="35" t="n"/>
      <c r="Z64" s="6" t="n"/>
      <c r="AA64" s="21" t="n"/>
      <c r="AB64" s="6" t="n"/>
      <c r="AC64" s="6" t="n"/>
      <c r="AD64" s="35" t="n"/>
      <c r="AE64" s="35" t="n"/>
      <c r="AF64" s="35" t="n"/>
      <c r="AG64" s="6" t="n"/>
      <c r="AH64" s="6" t="n"/>
      <c r="AI64" s="6" t="n"/>
      <c r="AJ64" s="6" t="n"/>
    </row>
    <row r="65" ht="22" customHeight="1">
      <c r="B65" s="10">
        <f>IF(D65="","","CAN-"&amp;TEXT(COUNTA($D$6:D65),"000"))</f>
        <v/>
      </c>
      <c r="C65" s="10" t="n"/>
      <c r="D65" s="10" t="n"/>
      <c r="E65" s="10" t="n"/>
      <c r="F65" s="10" t="n"/>
      <c r="G65" s="36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22" t="n"/>
      <c r="R65" s="10" t="n"/>
      <c r="S65" s="10" t="n"/>
      <c r="T65" s="10" t="n"/>
      <c r="U65" s="10" t="n"/>
      <c r="V65" s="10" t="n"/>
      <c r="W65" s="10" t="n"/>
      <c r="X65" s="10" t="n"/>
      <c r="Y65" s="36" t="n"/>
      <c r="Z65" s="10" t="n"/>
      <c r="AA65" s="22" t="n"/>
      <c r="AB65" s="10" t="n"/>
      <c r="AC65" s="10" t="n"/>
      <c r="AD65" s="36" t="n"/>
      <c r="AE65" s="36" t="n"/>
      <c r="AF65" s="36" t="n"/>
      <c r="AG65" s="10" t="n"/>
      <c r="AH65" s="10" t="n"/>
      <c r="AI65" s="10" t="n"/>
      <c r="AJ65" s="10" t="n"/>
    </row>
    <row r="66" ht="22" customHeight="1">
      <c r="B66" s="6">
        <f>IF(D66="","","CAN-"&amp;TEXT(COUNTA($D$6:D66),"000"))</f>
        <v/>
      </c>
      <c r="C66" s="6" t="n"/>
      <c r="D66" s="6" t="n"/>
      <c r="E66" s="6" t="n"/>
      <c r="F66" s="6" t="n"/>
      <c r="G66" s="35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21" t="n"/>
      <c r="R66" s="6" t="n"/>
      <c r="S66" s="6" t="n"/>
      <c r="T66" s="6" t="n"/>
      <c r="U66" s="6" t="n"/>
      <c r="V66" s="6" t="n"/>
      <c r="W66" s="6" t="n"/>
      <c r="X66" s="6" t="n"/>
      <c r="Y66" s="35" t="n"/>
      <c r="Z66" s="6" t="n"/>
      <c r="AA66" s="21" t="n"/>
      <c r="AB66" s="6" t="n"/>
      <c r="AC66" s="6" t="n"/>
      <c r="AD66" s="35" t="n"/>
      <c r="AE66" s="35" t="n"/>
      <c r="AF66" s="35" t="n"/>
      <c r="AG66" s="6" t="n"/>
      <c r="AH66" s="6" t="n"/>
      <c r="AI66" s="6" t="n"/>
      <c r="AJ66" s="6" t="n"/>
    </row>
    <row r="67" ht="22" customHeight="1">
      <c r="B67" s="10">
        <f>IF(D67="","","CAN-"&amp;TEXT(COUNTA($D$6:D67),"000"))</f>
        <v/>
      </c>
      <c r="C67" s="10" t="n"/>
      <c r="D67" s="10" t="n"/>
      <c r="E67" s="10" t="n"/>
      <c r="F67" s="10" t="n"/>
      <c r="G67" s="36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22" t="n"/>
      <c r="R67" s="10" t="n"/>
      <c r="S67" s="10" t="n"/>
      <c r="T67" s="10" t="n"/>
      <c r="U67" s="10" t="n"/>
      <c r="V67" s="10" t="n"/>
      <c r="W67" s="10" t="n"/>
      <c r="X67" s="10" t="n"/>
      <c r="Y67" s="36" t="n"/>
      <c r="Z67" s="10" t="n"/>
      <c r="AA67" s="22" t="n"/>
      <c r="AB67" s="10" t="n"/>
      <c r="AC67" s="10" t="n"/>
      <c r="AD67" s="36" t="n"/>
      <c r="AE67" s="36" t="n"/>
      <c r="AF67" s="36" t="n"/>
      <c r="AG67" s="10" t="n"/>
      <c r="AH67" s="10" t="n"/>
      <c r="AI67" s="10" t="n"/>
      <c r="AJ67" s="10" t="n"/>
    </row>
    <row r="68" ht="22" customHeight="1">
      <c r="B68" s="6">
        <f>IF(D68="","","CAN-"&amp;TEXT(COUNTA($D$6:D68),"000"))</f>
        <v/>
      </c>
      <c r="C68" s="6" t="n"/>
      <c r="D68" s="6" t="n"/>
      <c r="E68" s="6" t="n"/>
      <c r="F68" s="6" t="n"/>
      <c r="G68" s="35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21" t="n"/>
      <c r="R68" s="6" t="n"/>
      <c r="S68" s="6" t="n"/>
      <c r="T68" s="6" t="n"/>
      <c r="U68" s="6" t="n"/>
      <c r="V68" s="6" t="n"/>
      <c r="W68" s="6" t="n"/>
      <c r="X68" s="6" t="n"/>
      <c r="Y68" s="35" t="n"/>
      <c r="Z68" s="6" t="n"/>
      <c r="AA68" s="21" t="n"/>
      <c r="AB68" s="6" t="n"/>
      <c r="AC68" s="6" t="n"/>
      <c r="AD68" s="35" t="n"/>
      <c r="AE68" s="35" t="n"/>
      <c r="AF68" s="35" t="n"/>
      <c r="AG68" s="6" t="n"/>
      <c r="AH68" s="6" t="n"/>
      <c r="AI68" s="6" t="n"/>
      <c r="AJ68" s="6" t="n"/>
    </row>
    <row r="69" ht="22" customHeight="1">
      <c r="B69" s="10">
        <f>IF(D69="","","CAN-"&amp;TEXT(COUNTA($D$6:D69),"000"))</f>
        <v/>
      </c>
      <c r="C69" s="10" t="n"/>
      <c r="D69" s="10" t="n"/>
      <c r="E69" s="10" t="n"/>
      <c r="F69" s="10" t="n"/>
      <c r="G69" s="36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22" t="n"/>
      <c r="R69" s="10" t="n"/>
      <c r="S69" s="10" t="n"/>
      <c r="T69" s="10" t="n"/>
      <c r="U69" s="10" t="n"/>
      <c r="V69" s="10" t="n"/>
      <c r="W69" s="10" t="n"/>
      <c r="X69" s="10" t="n"/>
      <c r="Y69" s="36" t="n"/>
      <c r="Z69" s="10" t="n"/>
      <c r="AA69" s="22" t="n"/>
      <c r="AB69" s="10" t="n"/>
      <c r="AC69" s="10" t="n"/>
      <c r="AD69" s="36" t="n"/>
      <c r="AE69" s="36" t="n"/>
      <c r="AF69" s="36" t="n"/>
      <c r="AG69" s="10" t="n"/>
      <c r="AH69" s="10" t="n"/>
      <c r="AI69" s="10" t="n"/>
      <c r="AJ69" s="10" t="n"/>
    </row>
    <row r="70" ht="22" customHeight="1">
      <c r="B70" s="6">
        <f>IF(D70="","","CAN-"&amp;TEXT(COUNTA($D$6:D70),"000"))</f>
        <v/>
      </c>
      <c r="C70" s="6" t="n"/>
      <c r="D70" s="6" t="n"/>
      <c r="E70" s="6" t="n"/>
      <c r="F70" s="6" t="n"/>
      <c r="G70" s="35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21" t="n"/>
      <c r="R70" s="6" t="n"/>
      <c r="S70" s="6" t="n"/>
      <c r="T70" s="6" t="n"/>
      <c r="U70" s="6" t="n"/>
      <c r="V70" s="6" t="n"/>
      <c r="W70" s="6" t="n"/>
      <c r="X70" s="6" t="n"/>
      <c r="Y70" s="35" t="n"/>
      <c r="Z70" s="6" t="n"/>
      <c r="AA70" s="21" t="n"/>
      <c r="AB70" s="6" t="n"/>
      <c r="AC70" s="6" t="n"/>
      <c r="AD70" s="35" t="n"/>
      <c r="AE70" s="35" t="n"/>
      <c r="AF70" s="35" t="n"/>
      <c r="AG70" s="6" t="n"/>
      <c r="AH70" s="6" t="n"/>
      <c r="AI70" s="6" t="n"/>
      <c r="AJ70" s="6" t="n"/>
    </row>
    <row r="71" ht="22" customHeight="1">
      <c r="B71" s="10">
        <f>IF(D71="","","CAN-"&amp;TEXT(COUNTA($D$6:D71),"000"))</f>
        <v/>
      </c>
      <c r="C71" s="10" t="n"/>
      <c r="D71" s="10" t="n"/>
      <c r="E71" s="10" t="n"/>
      <c r="F71" s="10" t="n"/>
      <c r="G71" s="36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22" t="n"/>
      <c r="R71" s="10" t="n"/>
      <c r="S71" s="10" t="n"/>
      <c r="T71" s="10" t="n"/>
      <c r="U71" s="10" t="n"/>
      <c r="V71" s="10" t="n"/>
      <c r="W71" s="10" t="n"/>
      <c r="X71" s="10" t="n"/>
      <c r="Y71" s="36" t="n"/>
      <c r="Z71" s="10" t="n"/>
      <c r="AA71" s="22" t="n"/>
      <c r="AB71" s="10" t="n"/>
      <c r="AC71" s="10" t="n"/>
      <c r="AD71" s="36" t="n"/>
      <c r="AE71" s="36" t="n"/>
      <c r="AF71" s="36" t="n"/>
      <c r="AG71" s="10" t="n"/>
      <c r="AH71" s="10" t="n"/>
      <c r="AI71" s="10" t="n"/>
      <c r="AJ71" s="10" t="n"/>
    </row>
    <row r="72" ht="22" customHeight="1">
      <c r="B72" s="6">
        <f>IF(D72="","","CAN-"&amp;TEXT(COUNTA($D$6:D72),"000"))</f>
        <v/>
      </c>
      <c r="C72" s="6" t="n"/>
      <c r="D72" s="6" t="n"/>
      <c r="E72" s="6" t="n"/>
      <c r="F72" s="6" t="n"/>
      <c r="G72" s="35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21" t="n"/>
      <c r="R72" s="6" t="n"/>
      <c r="S72" s="6" t="n"/>
      <c r="T72" s="6" t="n"/>
      <c r="U72" s="6" t="n"/>
      <c r="V72" s="6" t="n"/>
      <c r="W72" s="6" t="n"/>
      <c r="X72" s="6" t="n"/>
      <c r="Y72" s="35" t="n"/>
      <c r="Z72" s="6" t="n"/>
      <c r="AA72" s="21" t="n"/>
      <c r="AB72" s="6" t="n"/>
      <c r="AC72" s="6" t="n"/>
      <c r="AD72" s="35" t="n"/>
      <c r="AE72" s="35" t="n"/>
      <c r="AF72" s="35" t="n"/>
      <c r="AG72" s="6" t="n"/>
      <c r="AH72" s="6" t="n"/>
      <c r="AI72" s="6" t="n"/>
      <c r="AJ72" s="6" t="n"/>
    </row>
    <row r="73" ht="22" customHeight="1">
      <c r="B73" s="10">
        <f>IF(D73="","","CAN-"&amp;TEXT(COUNTA($D$6:D73),"000"))</f>
        <v/>
      </c>
      <c r="C73" s="10" t="n"/>
      <c r="D73" s="10" t="n"/>
      <c r="E73" s="10" t="n"/>
      <c r="F73" s="10" t="n"/>
      <c r="G73" s="36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22" t="n"/>
      <c r="R73" s="10" t="n"/>
      <c r="S73" s="10" t="n"/>
      <c r="T73" s="10" t="n"/>
      <c r="U73" s="10" t="n"/>
      <c r="V73" s="10" t="n"/>
      <c r="W73" s="10" t="n"/>
      <c r="X73" s="10" t="n"/>
      <c r="Y73" s="36" t="n"/>
      <c r="Z73" s="10" t="n"/>
      <c r="AA73" s="22" t="n"/>
      <c r="AB73" s="10" t="n"/>
      <c r="AC73" s="10" t="n"/>
      <c r="AD73" s="36" t="n"/>
      <c r="AE73" s="36" t="n"/>
      <c r="AF73" s="36" t="n"/>
      <c r="AG73" s="10" t="n"/>
      <c r="AH73" s="10" t="n"/>
      <c r="AI73" s="10" t="n"/>
      <c r="AJ73" s="10" t="n"/>
    </row>
    <row r="74" ht="22" customHeight="1">
      <c r="B74" s="6">
        <f>IF(D74="","","CAN-"&amp;TEXT(COUNTA($D$6:D74),"000"))</f>
        <v/>
      </c>
      <c r="C74" s="6" t="n"/>
      <c r="D74" s="6" t="n"/>
      <c r="E74" s="6" t="n"/>
      <c r="F74" s="6" t="n"/>
      <c r="G74" s="35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21" t="n"/>
      <c r="R74" s="6" t="n"/>
      <c r="S74" s="6" t="n"/>
      <c r="T74" s="6" t="n"/>
      <c r="U74" s="6" t="n"/>
      <c r="V74" s="6" t="n"/>
      <c r="W74" s="6" t="n"/>
      <c r="X74" s="6" t="n"/>
      <c r="Y74" s="35" t="n"/>
      <c r="Z74" s="6" t="n"/>
      <c r="AA74" s="21" t="n"/>
      <c r="AB74" s="6" t="n"/>
      <c r="AC74" s="6" t="n"/>
      <c r="AD74" s="35" t="n"/>
      <c r="AE74" s="35" t="n"/>
      <c r="AF74" s="35" t="n"/>
      <c r="AG74" s="6" t="n"/>
      <c r="AH74" s="6" t="n"/>
      <c r="AI74" s="6" t="n"/>
      <c r="AJ74" s="6" t="n"/>
    </row>
    <row r="75" ht="22" customHeight="1">
      <c r="B75" s="10">
        <f>IF(D75="","","CAN-"&amp;TEXT(COUNTA($D$6:D75),"000"))</f>
        <v/>
      </c>
      <c r="C75" s="10" t="n"/>
      <c r="D75" s="10" t="n"/>
      <c r="E75" s="10" t="n"/>
      <c r="F75" s="10" t="n"/>
      <c r="G75" s="36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22" t="n"/>
      <c r="R75" s="10" t="n"/>
      <c r="S75" s="10" t="n"/>
      <c r="T75" s="10" t="n"/>
      <c r="U75" s="10" t="n"/>
      <c r="V75" s="10" t="n"/>
      <c r="W75" s="10" t="n"/>
      <c r="X75" s="10" t="n"/>
      <c r="Y75" s="36" t="n"/>
      <c r="Z75" s="10" t="n"/>
      <c r="AA75" s="22" t="n"/>
      <c r="AB75" s="10" t="n"/>
      <c r="AC75" s="10" t="n"/>
      <c r="AD75" s="36" t="n"/>
      <c r="AE75" s="36" t="n"/>
      <c r="AF75" s="36" t="n"/>
      <c r="AG75" s="10" t="n"/>
      <c r="AH75" s="10" t="n"/>
      <c r="AI75" s="10" t="n"/>
      <c r="AJ75" s="10" t="n"/>
    </row>
    <row r="76" ht="22" customHeight="1">
      <c r="B76" s="6">
        <f>IF(D76="","","CAN-"&amp;TEXT(COUNTA($D$6:D76),"000"))</f>
        <v/>
      </c>
      <c r="C76" s="6" t="n"/>
      <c r="D76" s="6" t="n"/>
      <c r="E76" s="6" t="n"/>
      <c r="F76" s="6" t="n"/>
      <c r="G76" s="35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21" t="n"/>
      <c r="R76" s="6" t="n"/>
      <c r="S76" s="6" t="n"/>
      <c r="T76" s="6" t="n"/>
      <c r="U76" s="6" t="n"/>
      <c r="V76" s="6" t="n"/>
      <c r="W76" s="6" t="n"/>
      <c r="X76" s="6" t="n"/>
      <c r="Y76" s="35" t="n"/>
      <c r="Z76" s="6" t="n"/>
      <c r="AA76" s="21" t="n"/>
      <c r="AB76" s="6" t="n"/>
      <c r="AC76" s="6" t="n"/>
      <c r="AD76" s="35" t="n"/>
      <c r="AE76" s="35" t="n"/>
      <c r="AF76" s="35" t="n"/>
      <c r="AG76" s="6" t="n"/>
      <c r="AH76" s="6" t="n"/>
      <c r="AI76" s="6" t="n"/>
      <c r="AJ76" s="6" t="n"/>
    </row>
    <row r="77" ht="22" customHeight="1">
      <c r="B77" s="10">
        <f>IF(D77="","","CAN-"&amp;TEXT(COUNTA($D$6:D77),"000"))</f>
        <v/>
      </c>
      <c r="C77" s="10" t="n"/>
      <c r="D77" s="10" t="n"/>
      <c r="E77" s="10" t="n"/>
      <c r="F77" s="10" t="n"/>
      <c r="G77" s="36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22" t="n"/>
      <c r="R77" s="10" t="n"/>
      <c r="S77" s="10" t="n"/>
      <c r="T77" s="10" t="n"/>
      <c r="U77" s="10" t="n"/>
      <c r="V77" s="10" t="n"/>
      <c r="W77" s="10" t="n"/>
      <c r="X77" s="10" t="n"/>
      <c r="Y77" s="36" t="n"/>
      <c r="Z77" s="10" t="n"/>
      <c r="AA77" s="22" t="n"/>
      <c r="AB77" s="10" t="n"/>
      <c r="AC77" s="10" t="n"/>
      <c r="AD77" s="36" t="n"/>
      <c r="AE77" s="36" t="n"/>
      <c r="AF77" s="36" t="n"/>
      <c r="AG77" s="10" t="n"/>
      <c r="AH77" s="10" t="n"/>
      <c r="AI77" s="10" t="n"/>
      <c r="AJ77" s="10" t="n"/>
    </row>
    <row r="78" ht="22" customHeight="1">
      <c r="B78" s="6">
        <f>IF(D78="","","CAN-"&amp;TEXT(COUNTA($D$6:D78),"000"))</f>
        <v/>
      </c>
      <c r="C78" s="6" t="n"/>
      <c r="D78" s="6" t="n"/>
      <c r="E78" s="6" t="n"/>
      <c r="F78" s="6" t="n"/>
      <c r="G78" s="35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21" t="n"/>
      <c r="R78" s="6" t="n"/>
      <c r="S78" s="6" t="n"/>
      <c r="T78" s="6" t="n"/>
      <c r="U78" s="6" t="n"/>
      <c r="V78" s="6" t="n"/>
      <c r="W78" s="6" t="n"/>
      <c r="X78" s="6" t="n"/>
      <c r="Y78" s="35" t="n"/>
      <c r="Z78" s="6" t="n"/>
      <c r="AA78" s="21" t="n"/>
      <c r="AB78" s="6" t="n"/>
      <c r="AC78" s="6" t="n"/>
      <c r="AD78" s="35" t="n"/>
      <c r="AE78" s="35" t="n"/>
      <c r="AF78" s="35" t="n"/>
      <c r="AG78" s="6" t="n"/>
      <c r="AH78" s="6" t="n"/>
      <c r="AI78" s="6" t="n"/>
      <c r="AJ78" s="6" t="n"/>
    </row>
    <row r="79" ht="22" customHeight="1">
      <c r="B79" s="10">
        <f>IF(D79="","","CAN-"&amp;TEXT(COUNTA($D$6:D79),"000"))</f>
        <v/>
      </c>
      <c r="C79" s="10" t="n"/>
      <c r="D79" s="10" t="n"/>
      <c r="E79" s="10" t="n"/>
      <c r="F79" s="10" t="n"/>
      <c r="G79" s="36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22" t="n"/>
      <c r="R79" s="10" t="n"/>
      <c r="S79" s="10" t="n"/>
      <c r="T79" s="10" t="n"/>
      <c r="U79" s="10" t="n"/>
      <c r="V79" s="10" t="n"/>
      <c r="W79" s="10" t="n"/>
      <c r="X79" s="10" t="n"/>
      <c r="Y79" s="36" t="n"/>
      <c r="Z79" s="10" t="n"/>
      <c r="AA79" s="22" t="n"/>
      <c r="AB79" s="10" t="n"/>
      <c r="AC79" s="10" t="n"/>
      <c r="AD79" s="36" t="n"/>
      <c r="AE79" s="36" t="n"/>
      <c r="AF79" s="36" t="n"/>
      <c r="AG79" s="10" t="n"/>
      <c r="AH79" s="10" t="n"/>
      <c r="AI79" s="10" t="n"/>
      <c r="AJ79" s="10" t="n"/>
    </row>
    <row r="80" ht="22" customHeight="1">
      <c r="B80" s="6">
        <f>IF(D80="","","CAN-"&amp;TEXT(COUNTA($D$6:D80),"000"))</f>
        <v/>
      </c>
      <c r="C80" s="6" t="n"/>
      <c r="D80" s="6" t="n"/>
      <c r="E80" s="6" t="n"/>
      <c r="F80" s="6" t="n"/>
      <c r="G80" s="35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21" t="n"/>
      <c r="R80" s="6" t="n"/>
      <c r="S80" s="6" t="n"/>
      <c r="T80" s="6" t="n"/>
      <c r="U80" s="6" t="n"/>
      <c r="V80" s="6" t="n"/>
      <c r="W80" s="6" t="n"/>
      <c r="X80" s="6" t="n"/>
      <c r="Y80" s="35" t="n"/>
      <c r="Z80" s="6" t="n"/>
      <c r="AA80" s="21" t="n"/>
      <c r="AB80" s="6" t="n"/>
      <c r="AC80" s="6" t="n"/>
      <c r="AD80" s="35" t="n"/>
      <c r="AE80" s="35" t="n"/>
      <c r="AF80" s="35" t="n"/>
      <c r="AG80" s="6" t="n"/>
      <c r="AH80" s="6" t="n"/>
      <c r="AI80" s="6" t="n"/>
      <c r="AJ80" s="6" t="n"/>
    </row>
    <row r="81" ht="22" customHeight="1">
      <c r="B81" s="10">
        <f>IF(D81="","","CAN-"&amp;TEXT(COUNTA($D$6:D81),"000"))</f>
        <v/>
      </c>
      <c r="C81" s="10" t="n"/>
      <c r="D81" s="10" t="n"/>
      <c r="E81" s="10" t="n"/>
      <c r="F81" s="10" t="n"/>
      <c r="G81" s="36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22" t="n"/>
      <c r="R81" s="10" t="n"/>
      <c r="S81" s="10" t="n"/>
      <c r="T81" s="10" t="n"/>
      <c r="U81" s="10" t="n"/>
      <c r="V81" s="10" t="n"/>
      <c r="W81" s="10" t="n"/>
      <c r="X81" s="10" t="n"/>
      <c r="Y81" s="36" t="n"/>
      <c r="Z81" s="10" t="n"/>
      <c r="AA81" s="22" t="n"/>
      <c r="AB81" s="10" t="n"/>
      <c r="AC81" s="10" t="n"/>
      <c r="AD81" s="36" t="n"/>
      <c r="AE81" s="36" t="n"/>
      <c r="AF81" s="36" t="n"/>
      <c r="AG81" s="10" t="n"/>
      <c r="AH81" s="10" t="n"/>
      <c r="AI81" s="10" t="n"/>
      <c r="AJ81" s="10" t="n"/>
    </row>
    <row r="82" ht="22" customHeight="1">
      <c r="B82" s="6">
        <f>IF(D82="","","CAN-"&amp;TEXT(COUNTA($D$6:D82),"000"))</f>
        <v/>
      </c>
      <c r="C82" s="6" t="n"/>
      <c r="D82" s="6" t="n"/>
      <c r="E82" s="6" t="n"/>
      <c r="F82" s="6" t="n"/>
      <c r="G82" s="35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21" t="n"/>
      <c r="R82" s="6" t="n"/>
      <c r="S82" s="6" t="n"/>
      <c r="T82" s="6" t="n"/>
      <c r="U82" s="6" t="n"/>
      <c r="V82" s="6" t="n"/>
      <c r="W82" s="6" t="n"/>
      <c r="X82" s="6" t="n"/>
      <c r="Y82" s="35" t="n"/>
      <c r="Z82" s="6" t="n"/>
      <c r="AA82" s="21" t="n"/>
      <c r="AB82" s="6" t="n"/>
      <c r="AC82" s="6" t="n"/>
      <c r="AD82" s="35" t="n"/>
      <c r="AE82" s="35" t="n"/>
      <c r="AF82" s="35" t="n"/>
      <c r="AG82" s="6" t="n"/>
      <c r="AH82" s="6" t="n"/>
      <c r="AI82" s="6" t="n"/>
      <c r="AJ82" s="6" t="n"/>
    </row>
    <row r="83" ht="22" customHeight="1">
      <c r="B83" s="10">
        <f>IF(D83="","","CAN-"&amp;TEXT(COUNTA($D$6:D83),"000"))</f>
        <v/>
      </c>
      <c r="C83" s="10" t="n"/>
      <c r="D83" s="10" t="n"/>
      <c r="E83" s="10" t="n"/>
      <c r="F83" s="10" t="n"/>
      <c r="G83" s="36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22" t="n"/>
      <c r="R83" s="10" t="n"/>
      <c r="S83" s="10" t="n"/>
      <c r="T83" s="10" t="n"/>
      <c r="U83" s="10" t="n"/>
      <c r="V83" s="10" t="n"/>
      <c r="W83" s="10" t="n"/>
      <c r="X83" s="10" t="n"/>
      <c r="Y83" s="36" t="n"/>
      <c r="Z83" s="10" t="n"/>
      <c r="AA83" s="22" t="n"/>
      <c r="AB83" s="10" t="n"/>
      <c r="AC83" s="10" t="n"/>
      <c r="AD83" s="36" t="n"/>
      <c r="AE83" s="36" t="n"/>
      <c r="AF83" s="36" t="n"/>
      <c r="AG83" s="10" t="n"/>
      <c r="AH83" s="10" t="n"/>
      <c r="AI83" s="10" t="n"/>
      <c r="AJ83" s="10" t="n"/>
    </row>
    <row r="84" ht="22" customHeight="1">
      <c r="B84" s="6">
        <f>IF(D84="","","CAN-"&amp;TEXT(COUNTA($D$6:D84),"000"))</f>
        <v/>
      </c>
      <c r="C84" s="6" t="n"/>
      <c r="D84" s="6" t="n"/>
      <c r="E84" s="6" t="n"/>
      <c r="F84" s="6" t="n"/>
      <c r="G84" s="35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21" t="n"/>
      <c r="R84" s="6" t="n"/>
      <c r="S84" s="6" t="n"/>
      <c r="T84" s="6" t="n"/>
      <c r="U84" s="6" t="n"/>
      <c r="V84" s="6" t="n"/>
      <c r="W84" s="6" t="n"/>
      <c r="X84" s="6" t="n"/>
      <c r="Y84" s="35" t="n"/>
      <c r="Z84" s="6" t="n"/>
      <c r="AA84" s="21" t="n"/>
      <c r="AB84" s="6" t="n"/>
      <c r="AC84" s="6" t="n"/>
      <c r="AD84" s="35" t="n"/>
      <c r="AE84" s="35" t="n"/>
      <c r="AF84" s="35" t="n"/>
      <c r="AG84" s="6" t="n"/>
      <c r="AH84" s="6" t="n"/>
      <c r="AI84" s="6" t="n"/>
      <c r="AJ84" s="6" t="n"/>
    </row>
    <row r="85" ht="22" customHeight="1">
      <c r="B85" s="10">
        <f>IF(D85="","","CAN-"&amp;TEXT(COUNTA($D$6:D85),"000"))</f>
        <v/>
      </c>
      <c r="C85" s="10" t="n"/>
      <c r="D85" s="10" t="n"/>
      <c r="E85" s="10" t="n"/>
      <c r="F85" s="10" t="n"/>
      <c r="G85" s="36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22" t="n"/>
      <c r="R85" s="10" t="n"/>
      <c r="S85" s="10" t="n"/>
      <c r="T85" s="10" t="n"/>
      <c r="U85" s="10" t="n"/>
      <c r="V85" s="10" t="n"/>
      <c r="W85" s="10" t="n"/>
      <c r="X85" s="10" t="n"/>
      <c r="Y85" s="36" t="n"/>
      <c r="Z85" s="10" t="n"/>
      <c r="AA85" s="22" t="n"/>
      <c r="AB85" s="10" t="n"/>
      <c r="AC85" s="10" t="n"/>
      <c r="AD85" s="36" t="n"/>
      <c r="AE85" s="36" t="n"/>
      <c r="AF85" s="36" t="n"/>
      <c r="AG85" s="10" t="n"/>
      <c r="AH85" s="10" t="n"/>
      <c r="AI85" s="10" t="n"/>
      <c r="AJ85" s="10" t="n"/>
    </row>
    <row r="86" ht="22" customHeight="1">
      <c r="B86" s="6">
        <f>IF(D86="","","CAN-"&amp;TEXT(COUNTA($D$6:D86),"000"))</f>
        <v/>
      </c>
      <c r="C86" s="6" t="n"/>
      <c r="D86" s="6" t="n"/>
      <c r="E86" s="6" t="n"/>
      <c r="F86" s="6" t="n"/>
      <c r="G86" s="35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21" t="n"/>
      <c r="R86" s="6" t="n"/>
      <c r="S86" s="6" t="n"/>
      <c r="T86" s="6" t="n"/>
      <c r="U86" s="6" t="n"/>
      <c r="V86" s="6" t="n"/>
      <c r="W86" s="6" t="n"/>
      <c r="X86" s="6" t="n"/>
      <c r="Y86" s="35" t="n"/>
      <c r="Z86" s="6" t="n"/>
      <c r="AA86" s="21" t="n"/>
      <c r="AB86" s="6" t="n"/>
      <c r="AC86" s="6" t="n"/>
      <c r="AD86" s="35" t="n"/>
      <c r="AE86" s="35" t="n"/>
      <c r="AF86" s="35" t="n"/>
      <c r="AG86" s="6" t="n"/>
      <c r="AH86" s="6" t="n"/>
      <c r="AI86" s="6" t="n"/>
      <c r="AJ86" s="6" t="n"/>
    </row>
    <row r="87" ht="22" customHeight="1">
      <c r="B87" s="10">
        <f>IF(D87="","","CAN-"&amp;TEXT(COUNTA($D$6:D87),"000"))</f>
        <v/>
      </c>
      <c r="C87" s="10" t="n"/>
      <c r="D87" s="10" t="n"/>
      <c r="E87" s="10" t="n"/>
      <c r="F87" s="10" t="n"/>
      <c r="G87" s="36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22" t="n"/>
      <c r="R87" s="10" t="n"/>
      <c r="S87" s="10" t="n"/>
      <c r="T87" s="10" t="n"/>
      <c r="U87" s="10" t="n"/>
      <c r="V87" s="10" t="n"/>
      <c r="W87" s="10" t="n"/>
      <c r="X87" s="10" t="n"/>
      <c r="Y87" s="36" t="n"/>
      <c r="Z87" s="10" t="n"/>
      <c r="AA87" s="22" t="n"/>
      <c r="AB87" s="10" t="n"/>
      <c r="AC87" s="10" t="n"/>
      <c r="AD87" s="36" t="n"/>
      <c r="AE87" s="36" t="n"/>
      <c r="AF87" s="36" t="n"/>
      <c r="AG87" s="10" t="n"/>
      <c r="AH87" s="10" t="n"/>
      <c r="AI87" s="10" t="n"/>
      <c r="AJ87" s="10" t="n"/>
    </row>
    <row r="88" ht="22" customHeight="1">
      <c r="B88" s="6">
        <f>IF(D88="","","CAN-"&amp;TEXT(COUNTA($D$6:D88),"000"))</f>
        <v/>
      </c>
      <c r="C88" s="6" t="n"/>
      <c r="D88" s="6" t="n"/>
      <c r="E88" s="6" t="n"/>
      <c r="F88" s="6" t="n"/>
      <c r="G88" s="35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21" t="n"/>
      <c r="R88" s="6" t="n"/>
      <c r="S88" s="6" t="n"/>
      <c r="T88" s="6" t="n"/>
      <c r="U88" s="6" t="n"/>
      <c r="V88" s="6" t="n"/>
      <c r="W88" s="6" t="n"/>
      <c r="X88" s="6" t="n"/>
      <c r="Y88" s="35" t="n"/>
      <c r="Z88" s="6" t="n"/>
      <c r="AA88" s="21" t="n"/>
      <c r="AB88" s="6" t="n"/>
      <c r="AC88" s="6" t="n"/>
      <c r="AD88" s="35" t="n"/>
      <c r="AE88" s="35" t="n"/>
      <c r="AF88" s="35" t="n"/>
      <c r="AG88" s="6" t="n"/>
      <c r="AH88" s="6" t="n"/>
      <c r="AI88" s="6" t="n"/>
      <c r="AJ88" s="6" t="n"/>
    </row>
    <row r="89" ht="22" customHeight="1">
      <c r="B89" s="10">
        <f>IF(D89="","","CAN-"&amp;TEXT(COUNTA($D$6:D89),"000"))</f>
        <v/>
      </c>
      <c r="C89" s="10" t="n"/>
      <c r="D89" s="10" t="n"/>
      <c r="E89" s="10" t="n"/>
      <c r="F89" s="10" t="n"/>
      <c r="G89" s="36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22" t="n"/>
      <c r="R89" s="10" t="n"/>
      <c r="S89" s="10" t="n"/>
      <c r="T89" s="10" t="n"/>
      <c r="U89" s="10" t="n"/>
      <c r="V89" s="10" t="n"/>
      <c r="W89" s="10" t="n"/>
      <c r="X89" s="10" t="n"/>
      <c r="Y89" s="36" t="n"/>
      <c r="Z89" s="10" t="n"/>
      <c r="AA89" s="22" t="n"/>
      <c r="AB89" s="10" t="n"/>
      <c r="AC89" s="10" t="n"/>
      <c r="AD89" s="36" t="n"/>
      <c r="AE89" s="36" t="n"/>
      <c r="AF89" s="36" t="n"/>
      <c r="AG89" s="10" t="n"/>
      <c r="AH89" s="10" t="n"/>
      <c r="AI89" s="10" t="n"/>
      <c r="AJ89" s="10" t="n"/>
    </row>
    <row r="91">
      <c r="B91" s="16" t="inlineStr">
        <is>
          <t>INDICATEURS</t>
        </is>
      </c>
    </row>
    <row r="92" ht="22" customHeight="1">
      <c r="B92" s="6" t="inlineStr">
        <is>
          <t>Total candidats</t>
        </is>
      </c>
      <c r="G92" s="17">
        <f>COUNTIF(D6:D89,"&lt;&gt;")</f>
        <v/>
      </c>
    </row>
    <row r="93" ht="22" customHeight="1">
      <c r="B93" s="10" t="inlineStr">
        <is>
          <t>Retenus</t>
        </is>
      </c>
      <c r="G93" s="18">
        <f>COUNTIF(Z6:Z89,"Retenu")</f>
        <v/>
      </c>
    </row>
    <row r="94" ht="22" customHeight="1">
      <c r="B94" s="6" t="inlineStr">
        <is>
          <t>Refuses</t>
        </is>
      </c>
      <c r="G94" s="17">
        <f>COUNTIF(Z6:Z89,"Refuse")</f>
        <v/>
      </c>
    </row>
    <row r="95" ht="22" customHeight="1">
      <c r="B95" s="10" t="inlineStr">
        <is>
          <t>Score moyen</t>
        </is>
      </c>
      <c r="G95" s="37">
        <f>IFERROR(AVERAGE(AA6:AA89),"-")</f>
        <v/>
      </c>
    </row>
    <row r="96" ht="22" customHeight="1">
      <c r="B96" s="6" t="inlineStr">
        <is>
          <t>Dossiers complets</t>
        </is>
      </c>
      <c r="G96" s="17">
        <f>COUNTIFS(AG6:AG89,"Oui",AI6:AI89,"Oui")</f>
        <v/>
      </c>
    </row>
  </sheetData>
  <autoFilter ref="B5:AJ89"/>
  <mergeCells count="10">
    <mergeCell ref="AC3:AJ3"/>
    <mergeCell ref="Q3:AB3"/>
    <mergeCell ref="B91:L91"/>
    <mergeCell ref="B95:F95"/>
    <mergeCell ref="B3:P3"/>
    <mergeCell ref="B94:F94"/>
    <mergeCell ref="B93:F93"/>
    <mergeCell ref="B2:AJ2"/>
    <mergeCell ref="B96:F96"/>
    <mergeCell ref="B92:F92"/>
  </mergeCells>
  <conditionalFormatting sqref="Z6:Z89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10:B89">
    <cfRule type="expression" priority="55" dxfId="3">
      <formula>AND($D10="",$D9&lt;&gt;"")</formula>
    </cfRule>
  </conditionalFormatting>
  <conditionalFormatting sqref="C10:C89">
    <cfRule type="expression" priority="56" dxfId="3">
      <formula>AND($D10="",$D9&lt;&gt;"")</formula>
    </cfRule>
  </conditionalFormatting>
  <conditionalFormatting sqref="D10:D89">
    <cfRule type="expression" priority="57" dxfId="3">
      <formula>AND($D10="",$D9&lt;&gt;"")</formula>
    </cfRule>
  </conditionalFormatting>
  <conditionalFormatting sqref="E10:E89">
    <cfRule type="expression" priority="58" dxfId="3">
      <formula>AND($D10="",$D9&lt;&gt;"")</formula>
    </cfRule>
  </conditionalFormatting>
  <conditionalFormatting sqref="F10:F89">
    <cfRule type="expression" priority="59" dxfId="3">
      <formula>AND($D10="",$D9&lt;&gt;"")</formula>
    </cfRule>
  </conditionalFormatting>
  <conditionalFormatting sqref="G10:G89">
    <cfRule type="expression" priority="60" dxfId="3">
      <formula>AND($D10="",$D9&lt;&gt;"")</formula>
    </cfRule>
  </conditionalFormatting>
  <conditionalFormatting sqref="H10:H89">
    <cfRule type="expression" priority="61" dxfId="3">
      <formula>AND($D10="",$D9&lt;&gt;"")</formula>
    </cfRule>
  </conditionalFormatting>
  <conditionalFormatting sqref="I10:I89">
    <cfRule type="expression" priority="62" dxfId="3">
      <formula>AND($D10="",$D9&lt;&gt;"")</formula>
    </cfRule>
  </conditionalFormatting>
  <conditionalFormatting sqref="J10:J89">
    <cfRule type="expression" priority="63" dxfId="3">
      <formula>AND($D10="",$D9&lt;&gt;"")</formula>
    </cfRule>
  </conditionalFormatting>
  <conditionalFormatting sqref="K10:K89">
    <cfRule type="expression" priority="64" dxfId="3">
      <formula>AND($D10="",$D9&lt;&gt;"")</formula>
    </cfRule>
  </conditionalFormatting>
  <conditionalFormatting sqref="L10:L89">
    <cfRule type="expression" priority="65" dxfId="3">
      <formula>AND($D10="",$D9&lt;&gt;"")</formula>
    </cfRule>
  </conditionalFormatting>
  <conditionalFormatting sqref="M10:M89">
    <cfRule type="expression" priority="66" dxfId="3">
      <formula>AND($D10="",$D9&lt;&gt;"")</formula>
    </cfRule>
  </conditionalFormatting>
  <conditionalFormatting sqref="N10:N89">
    <cfRule type="expression" priority="67" dxfId="3">
      <formula>AND($D10="",$D9&lt;&gt;"")</formula>
    </cfRule>
  </conditionalFormatting>
  <conditionalFormatting sqref="O10:O89">
    <cfRule type="expression" priority="68" dxfId="3">
      <formula>AND($D10="",$D9&lt;&gt;"")</formula>
    </cfRule>
  </conditionalFormatting>
  <conditionalFormatting sqref="P10:P89">
    <cfRule type="expression" priority="69" dxfId="3">
      <formula>AND($D10="",$D9&lt;&gt;"")</formula>
    </cfRule>
  </conditionalFormatting>
  <conditionalFormatting sqref="Q10:Q89">
    <cfRule type="expression" priority="70" dxfId="3">
      <formula>AND($D10="",$D9&lt;&gt;"")</formula>
    </cfRule>
  </conditionalFormatting>
  <conditionalFormatting sqref="R10:R89">
    <cfRule type="expression" priority="71" dxfId="3">
      <formula>AND($D10="",$D9&lt;&gt;"")</formula>
    </cfRule>
  </conditionalFormatting>
  <conditionalFormatting sqref="S10:S89">
    <cfRule type="expression" priority="72" dxfId="3">
      <formula>AND($D10="",$D9&lt;&gt;"")</formula>
    </cfRule>
  </conditionalFormatting>
  <conditionalFormatting sqref="T10:T89">
    <cfRule type="expression" priority="73" dxfId="3">
      <formula>AND($D10="",$D9&lt;&gt;"")</formula>
    </cfRule>
  </conditionalFormatting>
  <conditionalFormatting sqref="U10:U89">
    <cfRule type="expression" priority="74" dxfId="3">
      <formula>AND($D10="",$D9&lt;&gt;"")</formula>
    </cfRule>
  </conditionalFormatting>
  <conditionalFormatting sqref="V10:V89">
    <cfRule type="expression" priority="75" dxfId="3">
      <formula>AND($D10="",$D9&lt;&gt;"")</formula>
    </cfRule>
  </conditionalFormatting>
  <conditionalFormatting sqref="W10:W89">
    <cfRule type="expression" priority="76" dxfId="3">
      <formula>AND($D10="",$D9&lt;&gt;"")</formula>
    </cfRule>
  </conditionalFormatting>
  <conditionalFormatting sqref="X10:X89">
    <cfRule type="expression" priority="77" dxfId="3">
      <formula>AND($D10="",$D9&lt;&gt;"")</formula>
    </cfRule>
  </conditionalFormatting>
  <conditionalFormatting sqref="Y10:Y89">
    <cfRule type="expression" priority="78" dxfId="3">
      <formula>AND($D10="",$D9&lt;&gt;"")</formula>
    </cfRule>
  </conditionalFormatting>
  <conditionalFormatting sqref="Z10:Z89">
    <cfRule type="expression" priority="79" dxfId="3">
      <formula>AND($D10="",$D9&lt;&gt;"")</formula>
    </cfRule>
  </conditionalFormatting>
  <conditionalFormatting sqref="AA10:AA89">
    <cfRule type="expression" priority="80" dxfId="3">
      <formula>AND($D10="",$D9&lt;&gt;"")</formula>
    </cfRule>
  </conditionalFormatting>
  <conditionalFormatting sqref="AB10:AB89">
    <cfRule type="expression" priority="81" dxfId="3">
      <formula>AND($D10="",$D9&lt;&gt;"")</formula>
    </cfRule>
  </conditionalFormatting>
  <conditionalFormatting sqref="AC10:AC89">
    <cfRule type="expression" priority="82" dxfId="3">
      <formula>AND($D10="",$D9&lt;&gt;"")</formula>
    </cfRule>
  </conditionalFormatting>
  <conditionalFormatting sqref="AD10:AD89">
    <cfRule type="expression" priority="83" dxfId="3">
      <formula>AND($D10="",$D9&lt;&gt;"")</formula>
    </cfRule>
  </conditionalFormatting>
  <conditionalFormatting sqref="AE10:AE89">
    <cfRule type="expression" priority="84" dxfId="3">
      <formula>AND($D10="",$D9&lt;&gt;"")</formula>
    </cfRule>
  </conditionalFormatting>
  <conditionalFormatting sqref="AF10:AF89">
    <cfRule type="expression" priority="85" dxfId="3">
      <formula>AND($D10="",$D9&lt;&gt;"")</formula>
    </cfRule>
  </conditionalFormatting>
  <conditionalFormatting sqref="AG10:AG89">
    <cfRule type="expression" priority="86" dxfId="3">
      <formula>AND($D10="",$D9&lt;&gt;"")</formula>
    </cfRule>
  </conditionalFormatting>
  <conditionalFormatting sqref="AH10:AH89">
    <cfRule type="expression" priority="87" dxfId="3">
      <formula>AND($D10="",$D9&lt;&gt;"")</formula>
    </cfRule>
  </conditionalFormatting>
  <conditionalFormatting sqref="AI10:AI89">
    <cfRule type="expression" priority="88" dxfId="3">
      <formula>AND($D10="",$D9&lt;&gt;"")</formula>
    </cfRule>
  </conditionalFormatting>
  <conditionalFormatting sqref="AJ10:AJ89">
    <cfRule type="expression" priority="89" dxfId="3">
      <formula>AND($D10="",$D9&lt;&gt;"")</formula>
    </cfRule>
  </conditionalFormatting>
  <dataValidations count="11">
    <dataValidation sqref="C6:C89" showDropDown="0" showInputMessage="0" showErrorMessage="0" allowBlank="1" errorTitle="Erreur" error="Valeur invalide" promptTitle="Liste" prompt="Choisir dans la liste" type="list">
      <formula1>'_Lists'!$P$2:$P$4</formula1>
    </dataValidation>
    <dataValidation sqref="F6:F89" showDropDown="0" showInputMessage="0" showErrorMessage="0" allowBlank="1" errorTitle="Erreur" error="Valeur invalide" promptTitle="Liste" prompt="Choisir dans la liste" type="list">
      <formula1>'_Lists'!$S$2:$S$3</formula1>
    </dataValidation>
    <dataValidation sqref="I6:I89" showDropDown="0" showInputMessage="0" showErrorMessage="0" allowBlank="1" errorTitle="Erreur" error="Valeur invalide" promptTitle="Liste" prompt="Choisir dans la liste" type="list">
      <formula1>'_Lists'!$T$2:$T$5</formula1>
    </dataValidation>
    <dataValidation sqref="N6:N89" showDropDown="0" showInputMessage="0" showErrorMessage="0" allowBlank="1" errorTitle="Erreur" error="Valeur invalide" promptTitle="Liste" prompt="Choisir dans la liste" type="list">
      <formula1>'_Lists'!$Q$2:$Q$8</formula1>
    </dataValidation>
    <dataValidation sqref="U6:U89" showDropDown="0" showInputMessage="0" showErrorMessage="0" allowBlank="1" errorTitle="Erreur" error="Valeur invalide" promptTitle="Liste" prompt="Choisir dans la liste" type="list">
      <formula1>'_Lists'!$R$2:$R$7</formula1>
    </dataValidation>
    <dataValidation sqref="X6:X89" showDropDown="0" showInputMessage="0" showErrorMessage="0" allowBlank="1" errorTitle="Erreur" error="Valeur invalide" promptTitle="Liste" prompt="Choisir dans la liste" type="list">
      <formula1>'_Lists'!$G$2:$G$10</formula1>
    </dataValidation>
    <dataValidation sqref="Z6:Z89" showDropDown="0" showInputMessage="0" showErrorMessage="0" allowBlank="1" errorTitle="Erreur" error="Valeur invalide" promptTitle="Liste" prompt="Choisir dans la liste" type="list">
      <formula1>'_Lists'!$H$2:$H$9</formula1>
    </dataValidation>
    <dataValidation sqref="AB6:AB89" showDropDown="0" showInputMessage="0" showErrorMessage="0" allowBlank="1" errorTitle="Erreur" error="Valeur invalide" promptTitle="Liste" prompt="Choisir dans la liste" type="list">
      <formula1>'_Lists'!$D$2:$D$7</formula1>
    </dataValidation>
    <dataValidation sqref="AG6:AG89" showDropDown="0" showInputMessage="0" showErrorMessage="0" allowBlank="1" errorTitle="Erreur" error="Valeur invalide" promptTitle="Liste" prompt="Choisir dans la liste" type="list">
      <formula1>'_Lists'!$O$2:$O$3</formula1>
    </dataValidation>
    <dataValidation sqref="AH6:AH89" showDropDown="0" showInputMessage="0" showErrorMessage="0" allowBlank="1" errorTitle="Erreur" error="Valeur invalide" promptTitle="Liste" prompt="Choisir dans la liste" type="list">
      <formula1>'_Lists'!$O$2:$O$3</formula1>
    </dataValidation>
    <dataValidation sqref="AI6:AI89" showDropDown="0" showInputMessage="0" showErrorMessage="0" allowBlank="1" errorTitle="Erreur" error="Valeur invalide" promptTitle="Liste" prompt="Choisir dans la liste" type="list">
      <formula1>'_Lists'!$O$2:$O$3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P9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22" customWidth="1" min="3" max="3"/>
    <col width="20" customWidth="1" min="4" max="4"/>
    <col width="14" customWidth="1" min="5" max="5"/>
    <col width="10" customWidth="1" min="6" max="6"/>
    <col width="10" customWidth="1" min="7" max="7"/>
    <col width="16" customWidth="1" min="8" max="8"/>
    <col width="24" customWidth="1" min="9" max="9"/>
    <col width="20" customWidth="1" min="10" max="10"/>
    <col width="12" customWidth="1" min="11" max="11"/>
    <col width="12" customWidth="1" min="12" max="12"/>
    <col width="10" customWidth="1" min="13" max="13"/>
    <col width="20" customWidth="1" min="14" max="14"/>
    <col width="14" customWidth="1" min="15" max="15"/>
    <col width="28" customWidth="1" min="16" max="16"/>
  </cols>
  <sheetData>
    <row r="1" ht="15" customHeight="1"/>
    <row r="2" ht="32" customHeight="1">
      <c r="B2" s="3" t="inlineStr">
        <is>
          <t>PLANNING DES ENTRETIENS</t>
        </is>
      </c>
    </row>
    <row r="3" ht="8" customHeight="1">
      <c r="B3" s="4" t="inlineStr">
        <is>
          <t>Planification et suivi de tous les entretiens de recrutement</t>
        </is>
      </c>
    </row>
    <row r="4" ht="28" customHeight="1">
      <c r="B4" s="5" t="inlineStr">
        <is>
          <t>N° Entretien</t>
        </is>
      </c>
      <c r="C4" s="5" t="inlineStr">
        <is>
          <t>Candidat</t>
        </is>
      </c>
      <c r="D4" s="5" t="inlineStr">
        <is>
          <t>Poste Vise</t>
        </is>
      </c>
      <c r="E4" s="5" t="inlineStr">
        <is>
          <t>Date Entretien</t>
        </is>
      </c>
      <c r="F4" s="5" t="inlineStr">
        <is>
          <t>Heure</t>
        </is>
      </c>
      <c r="G4" s="5" t="inlineStr">
        <is>
          <t>Duree (min)</t>
        </is>
      </c>
      <c r="H4" s="5" t="inlineStr">
        <is>
          <t>Type Entretien</t>
        </is>
      </c>
      <c r="I4" s="5" t="inlineStr">
        <is>
          <t>Evaluateur(s)</t>
        </is>
      </c>
      <c r="J4" s="5" t="inlineStr">
        <is>
          <t>Lieu / Salle / Lien</t>
        </is>
      </c>
      <c r="K4" s="5" t="inlineStr">
        <is>
          <t>Statut</t>
        </is>
      </c>
      <c r="L4" s="5" t="inlineStr">
        <is>
          <t>Resultat</t>
        </is>
      </c>
      <c r="M4" s="5" t="inlineStr">
        <is>
          <t>Score (/20)</t>
        </is>
      </c>
      <c r="N4" s="5" t="inlineStr">
        <is>
          <t>Prochaine Etape</t>
        </is>
      </c>
      <c r="O4" s="5" t="inlineStr">
        <is>
          <t>Date Prochaine Etape</t>
        </is>
      </c>
      <c r="P4" t="inlineStr">
        <is>
          <t>Notes</t>
        </is>
      </c>
    </row>
    <row r="5" ht="22" customHeight="1">
      <c r="B5" s="6" t="inlineStr">
        <is>
          <t>ENT-001</t>
        </is>
      </c>
      <c r="C5" s="6" t="inlineStr">
        <is>
          <t>Nkoulou Amina</t>
        </is>
      </c>
      <c r="D5" s="6" t="inlineStr">
        <is>
          <t>Chef de projet digital</t>
        </is>
      </c>
      <c r="E5" s="35" t="n">
        <v>45682</v>
      </c>
      <c r="F5" s="6" t="inlineStr">
        <is>
          <t>10:00</t>
        </is>
      </c>
      <c r="G5" s="8" t="n">
        <v>60</v>
      </c>
      <c r="H5" s="6" t="inlineStr">
        <is>
          <t>Presentiel</t>
        </is>
      </c>
      <c r="I5" s="6" t="inlineStr">
        <is>
          <t>Nkoulou Patrice</t>
        </is>
      </c>
      <c r="J5" s="6" t="inlineStr">
        <is>
          <t>Salle Reunion A</t>
        </is>
      </c>
      <c r="K5" s="6" t="inlineStr">
        <is>
          <t>Realise</t>
        </is>
      </c>
      <c r="L5" s="6" t="inlineStr">
        <is>
          <t>Favorable</t>
        </is>
      </c>
      <c r="M5" s="8" t="n">
        <v>17</v>
      </c>
      <c r="N5" s="6" t="inlineStr">
        <is>
          <t>Entretien technique</t>
        </is>
      </c>
      <c r="O5" s="35" t="n">
        <v>45690</v>
      </c>
      <c r="P5" t="inlineStr">
        <is>
          <t>Excellente prestation</t>
        </is>
      </c>
    </row>
    <row r="6" ht="22" customHeight="1">
      <c r="B6" s="10" t="inlineStr">
        <is>
          <t>ENT-002</t>
        </is>
      </c>
      <c r="C6" s="10" t="inlineStr">
        <is>
          <t>Nkoulou Amina</t>
        </is>
      </c>
      <c r="D6" s="10" t="inlineStr">
        <is>
          <t>Chef de projet digital</t>
        </is>
      </c>
      <c r="E6" s="36" t="n">
        <v>45690</v>
      </c>
      <c r="F6" s="10" t="inlineStr">
        <is>
          <t>14:00</t>
        </is>
      </c>
      <c r="G6" s="12" t="n">
        <v>45</v>
      </c>
      <c r="H6" s="10" t="inlineStr">
        <is>
          <t>Technique</t>
        </is>
      </c>
      <c r="I6" s="10" t="inlineStr">
        <is>
          <t>Tchinda Armand</t>
        </is>
      </c>
      <c r="J6" s="10" t="inlineStr">
        <is>
          <t>Visio - Zoom</t>
        </is>
      </c>
      <c r="K6" s="10" t="inlineStr">
        <is>
          <t>Realise</t>
        </is>
      </c>
      <c r="L6" s="10" t="inlineStr">
        <is>
          <t>Favorable</t>
        </is>
      </c>
      <c r="M6" s="12" t="n">
        <v>18</v>
      </c>
      <c r="N6" s="10" t="inlineStr">
        <is>
          <t>Offre a envoyer</t>
        </is>
      </c>
      <c r="O6" s="36" t="n">
        <v>45693</v>
      </c>
      <c r="P6" t="inlineStr">
        <is>
          <t>Test technique reussi</t>
        </is>
      </c>
    </row>
    <row r="7" ht="22" customHeight="1">
      <c r="B7" s="6" t="inlineStr">
        <is>
          <t>ENT-003</t>
        </is>
      </c>
      <c r="C7" s="6" t="inlineStr">
        <is>
          <t>Konate Aissatou</t>
        </is>
      </c>
      <c r="D7" s="6" t="inlineStr">
        <is>
          <t>Assistante RH</t>
        </is>
      </c>
      <c r="E7" s="35" t="n">
        <v>45708</v>
      </c>
      <c r="F7" s="6" t="inlineStr">
        <is>
          <t>10:30</t>
        </is>
      </c>
      <c r="G7" s="8" t="n">
        <v>45</v>
      </c>
      <c r="H7" s="6" t="inlineStr">
        <is>
          <t>Presentiel</t>
        </is>
      </c>
      <c r="I7" s="6" t="inlineStr">
        <is>
          <t>Nganou Clarisse</t>
        </is>
      </c>
      <c r="J7" s="6" t="inlineStr">
        <is>
          <t>Salle RH</t>
        </is>
      </c>
      <c r="K7" s="6" t="inlineStr">
        <is>
          <t>Realise</t>
        </is>
      </c>
      <c r="L7" s="6" t="inlineStr">
        <is>
          <t>Favorable</t>
        </is>
      </c>
      <c r="M7" s="8" t="n">
        <v>14</v>
      </c>
      <c r="N7" s="6" t="inlineStr">
        <is>
          <t>Verification references</t>
        </is>
      </c>
      <c r="O7" s="35" t="n">
        <v>45713</v>
      </c>
      <c r="P7" t="inlineStr">
        <is>
          <t>Bon potentiel</t>
        </is>
      </c>
    </row>
    <row r="8" ht="22" customHeight="1">
      <c r="B8" s="24">
        <f>IF(C8="","","ENT-"&amp;TEXT(COUNTA($C$5:C8),"000"))</f>
        <v/>
      </c>
      <c r="C8" s="10" t="n"/>
      <c r="D8" s="10" t="n"/>
      <c r="E8" s="36" t="n"/>
      <c r="F8" s="10" t="n"/>
      <c r="G8" s="12" t="n"/>
      <c r="H8" s="10" t="n"/>
      <c r="I8" s="10" t="n"/>
      <c r="J8" s="10" t="n"/>
      <c r="K8" s="10" t="n"/>
      <c r="L8" s="10" t="n"/>
      <c r="M8" s="12" t="n"/>
      <c r="N8" s="10" t="n"/>
      <c r="O8" s="36" t="n"/>
    </row>
    <row r="9" ht="22" customHeight="1">
      <c r="B9" s="25">
        <f>IF(C9="","","ENT-"&amp;TEXT(COUNTA($C$5:C9),"000"))</f>
        <v/>
      </c>
      <c r="C9" s="6" t="n"/>
      <c r="D9" s="6" t="n"/>
      <c r="E9" s="35" t="n"/>
      <c r="F9" s="6" t="n"/>
      <c r="G9" s="8" t="n"/>
      <c r="H9" s="6" t="n"/>
      <c r="I9" s="6" t="n"/>
      <c r="J9" s="6" t="n"/>
      <c r="K9" s="6" t="n"/>
      <c r="L9" s="6" t="n"/>
      <c r="M9" s="8" t="n"/>
      <c r="N9" s="6" t="n"/>
      <c r="O9" s="35" t="n"/>
    </row>
    <row r="10" ht="22" customHeight="1">
      <c r="B10" s="24">
        <f>IF(C10="","","ENT-"&amp;TEXT(COUNTA($C$5:C10),"000"))</f>
        <v/>
      </c>
      <c r="C10" s="10" t="n"/>
      <c r="D10" s="10" t="n"/>
      <c r="E10" s="36" t="n"/>
      <c r="F10" s="10" t="n"/>
      <c r="G10" s="12" t="n"/>
      <c r="H10" s="10" t="n"/>
      <c r="I10" s="10" t="n"/>
      <c r="J10" s="10" t="n"/>
      <c r="K10" s="10" t="n"/>
      <c r="L10" s="10" t="n"/>
      <c r="M10" s="12" t="n"/>
      <c r="N10" s="10" t="n"/>
      <c r="O10" s="36" t="n"/>
    </row>
    <row r="11" ht="22" customHeight="1">
      <c r="B11" s="25">
        <f>IF(C11="","","ENT-"&amp;TEXT(COUNTA($C$5:C11),"000"))</f>
        <v/>
      </c>
      <c r="C11" s="6" t="n"/>
      <c r="D11" s="6" t="n"/>
      <c r="E11" s="35" t="n"/>
      <c r="F11" s="6" t="n"/>
      <c r="G11" s="8" t="n"/>
      <c r="H11" s="6" t="n"/>
      <c r="I11" s="6" t="n"/>
      <c r="J11" s="6" t="n"/>
      <c r="K11" s="6" t="n"/>
      <c r="L11" s="6" t="n"/>
      <c r="M11" s="8" t="n"/>
      <c r="N11" s="6" t="n"/>
      <c r="O11" s="35" t="n"/>
    </row>
    <row r="12" ht="22" customHeight="1">
      <c r="B12" s="24">
        <f>IF(C12="","","ENT-"&amp;TEXT(COUNTA($C$5:C12),"000"))</f>
        <v/>
      </c>
      <c r="C12" s="10" t="n"/>
      <c r="D12" s="10" t="n"/>
      <c r="E12" s="36" t="n"/>
      <c r="F12" s="10" t="n"/>
      <c r="G12" s="12" t="n"/>
      <c r="H12" s="10" t="n"/>
      <c r="I12" s="10" t="n"/>
      <c r="J12" s="10" t="n"/>
      <c r="K12" s="10" t="n"/>
      <c r="L12" s="10" t="n"/>
      <c r="M12" s="12" t="n"/>
      <c r="N12" s="10" t="n"/>
      <c r="O12" s="36" t="n"/>
    </row>
    <row r="13" ht="22" customHeight="1">
      <c r="B13" s="25">
        <f>IF(C13="","","ENT-"&amp;TEXT(COUNTA($C$5:C13),"000"))</f>
        <v/>
      </c>
      <c r="C13" s="6" t="n"/>
      <c r="D13" s="6" t="n"/>
      <c r="E13" s="35" t="n"/>
      <c r="F13" s="6" t="n"/>
      <c r="G13" s="8" t="n"/>
      <c r="H13" s="6" t="n"/>
      <c r="I13" s="6" t="n"/>
      <c r="J13" s="6" t="n"/>
      <c r="K13" s="6" t="n"/>
      <c r="L13" s="6" t="n"/>
      <c r="M13" s="8" t="n"/>
      <c r="N13" s="6" t="n"/>
      <c r="O13" s="35" t="n"/>
    </row>
    <row r="14" ht="22" customHeight="1">
      <c r="B14" s="24">
        <f>IF(C14="","","ENT-"&amp;TEXT(COUNTA($C$5:C14),"000"))</f>
        <v/>
      </c>
      <c r="C14" s="10" t="n"/>
      <c r="D14" s="10" t="n"/>
      <c r="E14" s="36" t="n"/>
      <c r="F14" s="10" t="n"/>
      <c r="G14" s="12" t="n"/>
      <c r="H14" s="10" t="n"/>
      <c r="I14" s="10" t="n"/>
      <c r="J14" s="10" t="n"/>
      <c r="K14" s="10" t="n"/>
      <c r="L14" s="10" t="n"/>
      <c r="M14" s="12" t="n"/>
      <c r="N14" s="10" t="n"/>
      <c r="O14" s="36" t="n"/>
    </row>
    <row r="15" ht="22" customHeight="1">
      <c r="B15" s="25">
        <f>IF(C15="","","ENT-"&amp;TEXT(COUNTA($C$5:C15),"000"))</f>
        <v/>
      </c>
      <c r="C15" s="6" t="n"/>
      <c r="D15" s="6" t="n"/>
      <c r="E15" s="35" t="n"/>
      <c r="F15" s="6" t="n"/>
      <c r="G15" s="8" t="n"/>
      <c r="H15" s="6" t="n"/>
      <c r="I15" s="6" t="n"/>
      <c r="J15" s="6" t="n"/>
      <c r="K15" s="6" t="n"/>
      <c r="L15" s="6" t="n"/>
      <c r="M15" s="8" t="n"/>
      <c r="N15" s="6" t="n"/>
      <c r="O15" s="35" t="n"/>
    </row>
    <row r="16" ht="22" customHeight="1">
      <c r="B16" s="24">
        <f>IF(C16="","","ENT-"&amp;TEXT(COUNTA($C$5:C16),"000"))</f>
        <v/>
      </c>
      <c r="C16" s="10" t="n"/>
      <c r="D16" s="10" t="n"/>
      <c r="E16" s="36" t="n"/>
      <c r="F16" s="10" t="n"/>
      <c r="G16" s="12" t="n"/>
      <c r="H16" s="10" t="n"/>
      <c r="I16" s="10" t="n"/>
      <c r="J16" s="10" t="n"/>
      <c r="K16" s="10" t="n"/>
      <c r="L16" s="10" t="n"/>
      <c r="M16" s="12" t="n"/>
      <c r="N16" s="10" t="n"/>
      <c r="O16" s="36" t="n"/>
    </row>
    <row r="17" ht="22" customHeight="1">
      <c r="B17" s="25">
        <f>IF(C17="","","ENT-"&amp;TEXT(COUNTA($C$5:C17),"000"))</f>
        <v/>
      </c>
      <c r="C17" s="6" t="n"/>
      <c r="D17" s="6" t="n"/>
      <c r="E17" s="35" t="n"/>
      <c r="F17" s="6" t="n"/>
      <c r="G17" s="8" t="n"/>
      <c r="H17" s="6" t="n"/>
      <c r="I17" s="6" t="n"/>
      <c r="J17" s="6" t="n"/>
      <c r="K17" s="6" t="n"/>
      <c r="L17" s="6" t="n"/>
      <c r="M17" s="8" t="n"/>
      <c r="N17" s="6" t="n"/>
      <c r="O17" s="35" t="n"/>
    </row>
    <row r="18" ht="22" customHeight="1">
      <c r="B18" s="24">
        <f>IF(C18="","","ENT-"&amp;TEXT(COUNTA($C$5:C18),"000"))</f>
        <v/>
      </c>
      <c r="C18" s="10" t="n"/>
      <c r="D18" s="10" t="n"/>
      <c r="E18" s="36" t="n"/>
      <c r="F18" s="10" t="n"/>
      <c r="G18" s="12" t="n"/>
      <c r="H18" s="10" t="n"/>
      <c r="I18" s="10" t="n"/>
      <c r="J18" s="10" t="n"/>
      <c r="K18" s="10" t="n"/>
      <c r="L18" s="10" t="n"/>
      <c r="M18" s="12" t="n"/>
      <c r="N18" s="10" t="n"/>
      <c r="O18" s="36" t="n"/>
    </row>
    <row r="19" ht="22" customHeight="1">
      <c r="B19" s="25">
        <f>IF(C19="","","ENT-"&amp;TEXT(COUNTA($C$5:C19),"000"))</f>
        <v/>
      </c>
      <c r="C19" s="6" t="n"/>
      <c r="D19" s="6" t="n"/>
      <c r="E19" s="35" t="n"/>
      <c r="F19" s="6" t="n"/>
      <c r="G19" s="8" t="n"/>
      <c r="H19" s="6" t="n"/>
      <c r="I19" s="6" t="n"/>
      <c r="J19" s="6" t="n"/>
      <c r="K19" s="6" t="n"/>
      <c r="L19" s="6" t="n"/>
      <c r="M19" s="8" t="n"/>
      <c r="N19" s="6" t="n"/>
      <c r="O19" s="35" t="n"/>
    </row>
    <row r="20" ht="22" customHeight="1">
      <c r="B20" s="24">
        <f>IF(C20="","","ENT-"&amp;TEXT(COUNTA($C$5:C20),"000"))</f>
        <v/>
      </c>
      <c r="C20" s="10" t="n"/>
      <c r="D20" s="10" t="n"/>
      <c r="E20" s="36" t="n"/>
      <c r="F20" s="10" t="n"/>
      <c r="G20" s="12" t="n"/>
      <c r="H20" s="10" t="n"/>
      <c r="I20" s="10" t="n"/>
      <c r="J20" s="10" t="n"/>
      <c r="K20" s="10" t="n"/>
      <c r="L20" s="10" t="n"/>
      <c r="M20" s="12" t="n"/>
      <c r="N20" s="10" t="n"/>
      <c r="O20" s="36" t="n"/>
    </row>
    <row r="21" ht="22" customHeight="1">
      <c r="B21" s="25">
        <f>IF(C21="","","ENT-"&amp;TEXT(COUNTA($C$5:C21),"000"))</f>
        <v/>
      </c>
      <c r="C21" s="6" t="n"/>
      <c r="D21" s="6" t="n"/>
      <c r="E21" s="35" t="n"/>
      <c r="F21" s="6" t="n"/>
      <c r="G21" s="8" t="n"/>
      <c r="H21" s="6" t="n"/>
      <c r="I21" s="6" t="n"/>
      <c r="J21" s="6" t="n"/>
      <c r="K21" s="6" t="n"/>
      <c r="L21" s="6" t="n"/>
      <c r="M21" s="8" t="n"/>
      <c r="N21" s="6" t="n"/>
      <c r="O21" s="35" t="n"/>
    </row>
    <row r="22" ht="22" customHeight="1">
      <c r="B22" s="24">
        <f>IF(C22="","","ENT-"&amp;TEXT(COUNTA($C$5:C22),"000"))</f>
        <v/>
      </c>
      <c r="C22" s="10" t="n"/>
      <c r="D22" s="10" t="n"/>
      <c r="E22" s="36" t="n"/>
      <c r="F22" s="10" t="n"/>
      <c r="G22" s="12" t="n"/>
      <c r="H22" s="10" t="n"/>
      <c r="I22" s="10" t="n"/>
      <c r="J22" s="10" t="n"/>
      <c r="K22" s="10" t="n"/>
      <c r="L22" s="10" t="n"/>
      <c r="M22" s="12" t="n"/>
      <c r="N22" s="10" t="n"/>
      <c r="O22" s="36" t="n"/>
    </row>
    <row r="23" ht="22" customHeight="1">
      <c r="B23" s="25">
        <f>IF(C23="","","ENT-"&amp;TEXT(COUNTA($C$5:C23),"000"))</f>
        <v/>
      </c>
      <c r="C23" s="6" t="n"/>
      <c r="D23" s="6" t="n"/>
      <c r="E23" s="35" t="n"/>
      <c r="F23" s="6" t="n"/>
      <c r="G23" s="8" t="n"/>
      <c r="H23" s="6" t="n"/>
      <c r="I23" s="6" t="n"/>
      <c r="J23" s="6" t="n"/>
      <c r="K23" s="6" t="n"/>
      <c r="L23" s="6" t="n"/>
      <c r="M23" s="8" t="n"/>
      <c r="N23" s="6" t="n"/>
      <c r="O23" s="35" t="n"/>
    </row>
    <row r="24" ht="22" customHeight="1">
      <c r="B24" s="24">
        <f>IF(C24="","","ENT-"&amp;TEXT(COUNTA($C$5:C24),"000"))</f>
        <v/>
      </c>
      <c r="C24" s="10" t="n"/>
      <c r="D24" s="10" t="n"/>
      <c r="E24" s="36" t="n"/>
      <c r="F24" s="10" t="n"/>
      <c r="G24" s="12" t="n"/>
      <c r="H24" s="10" t="n"/>
      <c r="I24" s="10" t="n"/>
      <c r="J24" s="10" t="n"/>
      <c r="K24" s="10" t="n"/>
      <c r="L24" s="10" t="n"/>
      <c r="M24" s="12" t="n"/>
      <c r="N24" s="10" t="n"/>
      <c r="O24" s="36" t="n"/>
    </row>
    <row r="25" ht="22" customHeight="1">
      <c r="B25" s="25">
        <f>IF(C25="","","ENT-"&amp;TEXT(COUNTA($C$5:C25),"000"))</f>
        <v/>
      </c>
      <c r="C25" s="6" t="n"/>
      <c r="D25" s="6" t="n"/>
      <c r="E25" s="35" t="n"/>
      <c r="F25" s="6" t="n"/>
      <c r="G25" s="8" t="n"/>
      <c r="H25" s="6" t="n"/>
      <c r="I25" s="6" t="n"/>
      <c r="J25" s="6" t="n"/>
      <c r="K25" s="6" t="n"/>
      <c r="L25" s="6" t="n"/>
      <c r="M25" s="8" t="n"/>
      <c r="N25" s="6" t="n"/>
      <c r="O25" s="35" t="n"/>
    </row>
    <row r="26" ht="22" customHeight="1">
      <c r="B26" s="24">
        <f>IF(C26="","","ENT-"&amp;TEXT(COUNTA($C$5:C26),"000"))</f>
        <v/>
      </c>
      <c r="C26" s="10" t="n"/>
      <c r="D26" s="10" t="n"/>
      <c r="E26" s="36" t="n"/>
      <c r="F26" s="10" t="n"/>
      <c r="G26" s="12" t="n"/>
      <c r="H26" s="10" t="n"/>
      <c r="I26" s="10" t="n"/>
      <c r="J26" s="10" t="n"/>
      <c r="K26" s="10" t="n"/>
      <c r="L26" s="10" t="n"/>
      <c r="M26" s="12" t="n"/>
      <c r="N26" s="10" t="n"/>
      <c r="O26" s="36" t="n"/>
    </row>
    <row r="27" ht="22" customHeight="1">
      <c r="B27" s="25">
        <f>IF(C27="","","ENT-"&amp;TEXT(COUNTA($C$5:C27),"000"))</f>
        <v/>
      </c>
      <c r="C27" s="6" t="n"/>
      <c r="D27" s="6" t="n"/>
      <c r="E27" s="35" t="n"/>
      <c r="F27" s="6" t="n"/>
      <c r="G27" s="8" t="n"/>
      <c r="H27" s="6" t="n"/>
      <c r="I27" s="6" t="n"/>
      <c r="J27" s="6" t="n"/>
      <c r="K27" s="6" t="n"/>
      <c r="L27" s="6" t="n"/>
      <c r="M27" s="8" t="n"/>
      <c r="N27" s="6" t="n"/>
      <c r="O27" s="35" t="n"/>
    </row>
    <row r="28" ht="22" customHeight="1">
      <c r="B28" s="24">
        <f>IF(C28="","","ENT-"&amp;TEXT(COUNTA($C$5:C28),"000"))</f>
        <v/>
      </c>
      <c r="C28" s="10" t="n"/>
      <c r="D28" s="10" t="n"/>
      <c r="E28" s="36" t="n"/>
      <c r="F28" s="10" t="n"/>
      <c r="G28" s="12" t="n"/>
      <c r="H28" s="10" t="n"/>
      <c r="I28" s="10" t="n"/>
      <c r="J28" s="10" t="n"/>
      <c r="K28" s="10" t="n"/>
      <c r="L28" s="10" t="n"/>
      <c r="M28" s="12" t="n"/>
      <c r="N28" s="10" t="n"/>
      <c r="O28" s="36" t="n"/>
    </row>
    <row r="29" ht="22" customHeight="1">
      <c r="B29" s="25">
        <f>IF(C29="","","ENT-"&amp;TEXT(COUNTA($C$5:C29),"000"))</f>
        <v/>
      </c>
      <c r="C29" s="6" t="n"/>
      <c r="D29" s="6" t="n"/>
      <c r="E29" s="35" t="n"/>
      <c r="F29" s="6" t="n"/>
      <c r="G29" s="8" t="n"/>
      <c r="H29" s="6" t="n"/>
      <c r="I29" s="6" t="n"/>
      <c r="J29" s="6" t="n"/>
      <c r="K29" s="6" t="n"/>
      <c r="L29" s="6" t="n"/>
      <c r="M29" s="8" t="n"/>
      <c r="N29" s="6" t="n"/>
      <c r="O29" s="35" t="n"/>
    </row>
    <row r="30" ht="22" customHeight="1">
      <c r="B30" s="24">
        <f>IF(C30="","","ENT-"&amp;TEXT(COUNTA($C$5:C30),"000"))</f>
        <v/>
      </c>
      <c r="C30" s="10" t="n"/>
      <c r="D30" s="10" t="n"/>
      <c r="E30" s="36" t="n"/>
      <c r="F30" s="10" t="n"/>
      <c r="G30" s="12" t="n"/>
      <c r="H30" s="10" t="n"/>
      <c r="I30" s="10" t="n"/>
      <c r="J30" s="10" t="n"/>
      <c r="K30" s="10" t="n"/>
      <c r="L30" s="10" t="n"/>
      <c r="M30" s="12" t="n"/>
      <c r="N30" s="10" t="n"/>
      <c r="O30" s="36" t="n"/>
    </row>
    <row r="31" ht="22" customHeight="1">
      <c r="B31" s="25">
        <f>IF(C31="","","ENT-"&amp;TEXT(COUNTA($C$5:C31),"000"))</f>
        <v/>
      </c>
      <c r="C31" s="6" t="n"/>
      <c r="D31" s="6" t="n"/>
      <c r="E31" s="35" t="n"/>
      <c r="F31" s="6" t="n"/>
      <c r="G31" s="8" t="n"/>
      <c r="H31" s="6" t="n"/>
      <c r="I31" s="6" t="n"/>
      <c r="J31" s="6" t="n"/>
      <c r="K31" s="6" t="n"/>
      <c r="L31" s="6" t="n"/>
      <c r="M31" s="8" t="n"/>
      <c r="N31" s="6" t="n"/>
      <c r="O31" s="35" t="n"/>
    </row>
    <row r="32" ht="22" customHeight="1">
      <c r="B32" s="24">
        <f>IF(C32="","","ENT-"&amp;TEXT(COUNTA($C$5:C32),"000"))</f>
        <v/>
      </c>
      <c r="C32" s="10" t="n"/>
      <c r="D32" s="10" t="n"/>
      <c r="E32" s="36" t="n"/>
      <c r="F32" s="10" t="n"/>
      <c r="G32" s="12" t="n"/>
      <c r="H32" s="10" t="n"/>
      <c r="I32" s="10" t="n"/>
      <c r="J32" s="10" t="n"/>
      <c r="K32" s="10" t="n"/>
      <c r="L32" s="10" t="n"/>
      <c r="M32" s="12" t="n"/>
      <c r="N32" s="10" t="n"/>
      <c r="O32" s="36" t="n"/>
    </row>
    <row r="33" ht="22" customHeight="1">
      <c r="B33" s="25">
        <f>IF(C33="","","ENT-"&amp;TEXT(COUNTA($C$5:C33),"000"))</f>
        <v/>
      </c>
      <c r="C33" s="6" t="n"/>
      <c r="D33" s="6" t="n"/>
      <c r="E33" s="35" t="n"/>
      <c r="F33" s="6" t="n"/>
      <c r="G33" s="8" t="n"/>
      <c r="H33" s="6" t="n"/>
      <c r="I33" s="6" t="n"/>
      <c r="J33" s="6" t="n"/>
      <c r="K33" s="6" t="n"/>
      <c r="L33" s="6" t="n"/>
      <c r="M33" s="8" t="n"/>
      <c r="N33" s="6" t="n"/>
      <c r="O33" s="35" t="n"/>
    </row>
    <row r="34" ht="22" customHeight="1">
      <c r="B34" s="24">
        <f>IF(C34="","","ENT-"&amp;TEXT(COUNTA($C$5:C34),"000"))</f>
        <v/>
      </c>
      <c r="C34" s="10" t="n"/>
      <c r="D34" s="10" t="n"/>
      <c r="E34" s="36" t="n"/>
      <c r="F34" s="10" t="n"/>
      <c r="G34" s="12" t="n"/>
      <c r="H34" s="10" t="n"/>
      <c r="I34" s="10" t="n"/>
      <c r="J34" s="10" t="n"/>
      <c r="K34" s="10" t="n"/>
      <c r="L34" s="10" t="n"/>
      <c r="M34" s="12" t="n"/>
      <c r="N34" s="10" t="n"/>
      <c r="O34" s="36" t="n"/>
    </row>
    <row r="35" ht="22" customHeight="1">
      <c r="B35" s="25">
        <f>IF(C35="","","ENT-"&amp;TEXT(COUNTA($C$5:C35),"000"))</f>
        <v/>
      </c>
      <c r="C35" s="6" t="n"/>
      <c r="D35" s="6" t="n"/>
      <c r="E35" s="35" t="n"/>
      <c r="F35" s="6" t="n"/>
      <c r="G35" s="8" t="n"/>
      <c r="H35" s="6" t="n"/>
      <c r="I35" s="6" t="n"/>
      <c r="J35" s="6" t="n"/>
      <c r="K35" s="6" t="n"/>
      <c r="L35" s="6" t="n"/>
      <c r="M35" s="8" t="n"/>
      <c r="N35" s="6" t="n"/>
      <c r="O35" s="35" t="n"/>
    </row>
    <row r="36" ht="22" customHeight="1">
      <c r="B36" s="24">
        <f>IF(C36="","","ENT-"&amp;TEXT(COUNTA($C$5:C36),"000"))</f>
        <v/>
      </c>
      <c r="C36" s="10" t="n"/>
      <c r="D36" s="10" t="n"/>
      <c r="E36" s="36" t="n"/>
      <c r="F36" s="10" t="n"/>
      <c r="G36" s="12" t="n"/>
      <c r="H36" s="10" t="n"/>
      <c r="I36" s="10" t="n"/>
      <c r="J36" s="10" t="n"/>
      <c r="K36" s="10" t="n"/>
      <c r="L36" s="10" t="n"/>
      <c r="M36" s="12" t="n"/>
      <c r="N36" s="10" t="n"/>
      <c r="O36" s="36" t="n"/>
    </row>
    <row r="37" ht="22" customHeight="1">
      <c r="B37" s="25">
        <f>IF(C37="","","ENT-"&amp;TEXT(COUNTA($C$5:C37),"000"))</f>
        <v/>
      </c>
      <c r="C37" s="6" t="n"/>
      <c r="D37" s="6" t="n"/>
      <c r="E37" s="35" t="n"/>
      <c r="F37" s="6" t="n"/>
      <c r="G37" s="8" t="n"/>
      <c r="H37" s="6" t="n"/>
      <c r="I37" s="6" t="n"/>
      <c r="J37" s="6" t="n"/>
      <c r="K37" s="6" t="n"/>
      <c r="L37" s="6" t="n"/>
      <c r="M37" s="8" t="n"/>
      <c r="N37" s="6" t="n"/>
      <c r="O37" s="35" t="n"/>
    </row>
    <row r="38" ht="22" customHeight="1">
      <c r="B38" s="24">
        <f>IF(C38="","","ENT-"&amp;TEXT(COUNTA($C$5:C38),"000"))</f>
        <v/>
      </c>
      <c r="C38" s="10" t="n"/>
      <c r="D38" s="10" t="n"/>
      <c r="E38" s="36" t="n"/>
      <c r="F38" s="10" t="n"/>
      <c r="G38" s="12" t="n"/>
      <c r="H38" s="10" t="n"/>
      <c r="I38" s="10" t="n"/>
      <c r="J38" s="10" t="n"/>
      <c r="K38" s="10" t="n"/>
      <c r="L38" s="10" t="n"/>
      <c r="M38" s="12" t="n"/>
      <c r="N38" s="10" t="n"/>
      <c r="O38" s="36" t="n"/>
    </row>
    <row r="39" ht="22" customHeight="1">
      <c r="B39" s="25">
        <f>IF(C39="","","ENT-"&amp;TEXT(COUNTA($C$5:C39),"000"))</f>
        <v/>
      </c>
      <c r="C39" s="6" t="n"/>
      <c r="D39" s="6" t="n"/>
      <c r="E39" s="35" t="n"/>
      <c r="F39" s="6" t="n"/>
      <c r="G39" s="8" t="n"/>
      <c r="H39" s="6" t="n"/>
      <c r="I39" s="6" t="n"/>
      <c r="J39" s="6" t="n"/>
      <c r="K39" s="6" t="n"/>
      <c r="L39" s="6" t="n"/>
      <c r="M39" s="8" t="n"/>
      <c r="N39" s="6" t="n"/>
      <c r="O39" s="35" t="n"/>
    </row>
    <row r="40" ht="22" customHeight="1">
      <c r="B40" s="24">
        <f>IF(C40="","","ENT-"&amp;TEXT(COUNTA($C$5:C40),"000"))</f>
        <v/>
      </c>
      <c r="C40" s="10" t="n"/>
      <c r="D40" s="10" t="n"/>
      <c r="E40" s="36" t="n"/>
      <c r="F40" s="10" t="n"/>
      <c r="G40" s="12" t="n"/>
      <c r="H40" s="10" t="n"/>
      <c r="I40" s="10" t="n"/>
      <c r="J40" s="10" t="n"/>
      <c r="K40" s="10" t="n"/>
      <c r="L40" s="10" t="n"/>
      <c r="M40" s="12" t="n"/>
      <c r="N40" s="10" t="n"/>
      <c r="O40" s="36" t="n"/>
    </row>
    <row r="41" ht="22" customHeight="1">
      <c r="B41" s="25">
        <f>IF(C41="","","ENT-"&amp;TEXT(COUNTA($C$5:C41),"000"))</f>
        <v/>
      </c>
      <c r="C41" s="6" t="n"/>
      <c r="D41" s="6" t="n"/>
      <c r="E41" s="35" t="n"/>
      <c r="F41" s="6" t="n"/>
      <c r="G41" s="8" t="n"/>
      <c r="H41" s="6" t="n"/>
      <c r="I41" s="6" t="n"/>
      <c r="J41" s="6" t="n"/>
      <c r="K41" s="6" t="n"/>
      <c r="L41" s="6" t="n"/>
      <c r="M41" s="8" t="n"/>
      <c r="N41" s="6" t="n"/>
      <c r="O41" s="35" t="n"/>
    </row>
    <row r="42" ht="22" customHeight="1">
      <c r="B42" s="24">
        <f>IF(C42="","","ENT-"&amp;TEXT(COUNTA($C$5:C42),"000"))</f>
        <v/>
      </c>
      <c r="C42" s="10" t="n"/>
      <c r="D42" s="10" t="n"/>
      <c r="E42" s="36" t="n"/>
      <c r="F42" s="10" t="n"/>
      <c r="G42" s="12" t="n"/>
      <c r="H42" s="10" t="n"/>
      <c r="I42" s="10" t="n"/>
      <c r="J42" s="10" t="n"/>
      <c r="K42" s="10" t="n"/>
      <c r="L42" s="10" t="n"/>
      <c r="M42" s="12" t="n"/>
      <c r="N42" s="10" t="n"/>
      <c r="O42" s="36" t="n"/>
    </row>
    <row r="43" ht="22" customHeight="1">
      <c r="B43" s="25">
        <f>IF(C43="","","ENT-"&amp;TEXT(COUNTA($C$5:C43),"000"))</f>
        <v/>
      </c>
      <c r="C43" s="6" t="n"/>
      <c r="D43" s="6" t="n"/>
      <c r="E43" s="35" t="n"/>
      <c r="F43" s="6" t="n"/>
      <c r="G43" s="8" t="n"/>
      <c r="H43" s="6" t="n"/>
      <c r="I43" s="6" t="n"/>
      <c r="J43" s="6" t="n"/>
      <c r="K43" s="6" t="n"/>
      <c r="L43" s="6" t="n"/>
      <c r="M43" s="8" t="n"/>
      <c r="N43" s="6" t="n"/>
      <c r="O43" s="35" t="n"/>
    </row>
    <row r="44" ht="22" customHeight="1">
      <c r="B44" s="24">
        <f>IF(C44="","","ENT-"&amp;TEXT(COUNTA($C$5:C44),"000"))</f>
        <v/>
      </c>
      <c r="C44" s="10" t="n"/>
      <c r="D44" s="10" t="n"/>
      <c r="E44" s="36" t="n"/>
      <c r="F44" s="10" t="n"/>
      <c r="G44" s="12" t="n"/>
      <c r="H44" s="10" t="n"/>
      <c r="I44" s="10" t="n"/>
      <c r="J44" s="10" t="n"/>
      <c r="K44" s="10" t="n"/>
      <c r="L44" s="10" t="n"/>
      <c r="M44" s="12" t="n"/>
      <c r="N44" s="10" t="n"/>
      <c r="O44" s="36" t="n"/>
    </row>
    <row r="45" ht="22" customHeight="1">
      <c r="B45" s="25">
        <f>IF(C45="","","ENT-"&amp;TEXT(COUNTA($C$5:C45),"000"))</f>
        <v/>
      </c>
      <c r="C45" s="6" t="n"/>
      <c r="D45" s="6" t="n"/>
      <c r="E45" s="35" t="n"/>
      <c r="F45" s="6" t="n"/>
      <c r="G45" s="8" t="n"/>
      <c r="H45" s="6" t="n"/>
      <c r="I45" s="6" t="n"/>
      <c r="J45" s="6" t="n"/>
      <c r="K45" s="6" t="n"/>
      <c r="L45" s="6" t="n"/>
      <c r="M45" s="8" t="n"/>
      <c r="N45" s="6" t="n"/>
      <c r="O45" s="35" t="n"/>
    </row>
    <row r="46" ht="22" customHeight="1">
      <c r="B46" s="24">
        <f>IF(C46="","","ENT-"&amp;TEXT(COUNTA($C$5:C46),"000"))</f>
        <v/>
      </c>
      <c r="C46" s="10" t="n"/>
      <c r="D46" s="10" t="n"/>
      <c r="E46" s="36" t="n"/>
      <c r="F46" s="10" t="n"/>
      <c r="G46" s="12" t="n"/>
      <c r="H46" s="10" t="n"/>
      <c r="I46" s="10" t="n"/>
      <c r="J46" s="10" t="n"/>
      <c r="K46" s="10" t="n"/>
      <c r="L46" s="10" t="n"/>
      <c r="M46" s="12" t="n"/>
      <c r="N46" s="10" t="n"/>
      <c r="O46" s="36" t="n"/>
    </row>
    <row r="47" ht="22" customHeight="1">
      <c r="B47" s="25">
        <f>IF(C47="","","ENT-"&amp;TEXT(COUNTA($C$5:C47),"000"))</f>
        <v/>
      </c>
      <c r="C47" s="6" t="n"/>
      <c r="D47" s="6" t="n"/>
      <c r="E47" s="35" t="n"/>
      <c r="F47" s="6" t="n"/>
      <c r="G47" s="8" t="n"/>
      <c r="H47" s="6" t="n"/>
      <c r="I47" s="6" t="n"/>
      <c r="J47" s="6" t="n"/>
      <c r="K47" s="6" t="n"/>
      <c r="L47" s="6" t="n"/>
      <c r="M47" s="8" t="n"/>
      <c r="N47" s="6" t="n"/>
      <c r="O47" s="35" t="n"/>
    </row>
    <row r="48" ht="22" customHeight="1">
      <c r="B48" s="24">
        <f>IF(C48="","","ENT-"&amp;TEXT(COUNTA($C$5:C48),"000"))</f>
        <v/>
      </c>
      <c r="C48" s="10" t="n"/>
      <c r="D48" s="10" t="n"/>
      <c r="E48" s="36" t="n"/>
      <c r="F48" s="10" t="n"/>
      <c r="G48" s="12" t="n"/>
      <c r="H48" s="10" t="n"/>
      <c r="I48" s="10" t="n"/>
      <c r="J48" s="10" t="n"/>
      <c r="K48" s="10" t="n"/>
      <c r="L48" s="10" t="n"/>
      <c r="M48" s="12" t="n"/>
      <c r="N48" s="10" t="n"/>
      <c r="O48" s="36" t="n"/>
    </row>
    <row r="49" ht="22" customHeight="1">
      <c r="B49" s="25">
        <f>IF(C49="","","ENT-"&amp;TEXT(COUNTA($C$5:C49),"000"))</f>
        <v/>
      </c>
      <c r="C49" s="6" t="n"/>
      <c r="D49" s="6" t="n"/>
      <c r="E49" s="35" t="n"/>
      <c r="F49" s="6" t="n"/>
      <c r="G49" s="8" t="n"/>
      <c r="H49" s="6" t="n"/>
      <c r="I49" s="6" t="n"/>
      <c r="J49" s="6" t="n"/>
      <c r="K49" s="6" t="n"/>
      <c r="L49" s="6" t="n"/>
      <c r="M49" s="8" t="n"/>
      <c r="N49" s="6" t="n"/>
      <c r="O49" s="35" t="n"/>
    </row>
    <row r="50" ht="22" customHeight="1">
      <c r="B50" s="24">
        <f>IF(C50="","","ENT-"&amp;TEXT(COUNTA($C$5:C50),"000"))</f>
        <v/>
      </c>
      <c r="C50" s="10" t="n"/>
      <c r="D50" s="10" t="n"/>
      <c r="E50" s="36" t="n"/>
      <c r="F50" s="10" t="n"/>
      <c r="G50" s="12" t="n"/>
      <c r="H50" s="10" t="n"/>
      <c r="I50" s="10" t="n"/>
      <c r="J50" s="10" t="n"/>
      <c r="K50" s="10" t="n"/>
      <c r="L50" s="10" t="n"/>
      <c r="M50" s="12" t="n"/>
      <c r="N50" s="10" t="n"/>
      <c r="O50" s="36" t="n"/>
    </row>
    <row r="51" ht="22" customHeight="1">
      <c r="B51" s="25">
        <f>IF(C51="","","ENT-"&amp;TEXT(COUNTA($C$5:C51),"000"))</f>
        <v/>
      </c>
      <c r="C51" s="6" t="n"/>
      <c r="D51" s="6" t="n"/>
      <c r="E51" s="35" t="n"/>
      <c r="F51" s="6" t="n"/>
      <c r="G51" s="8" t="n"/>
      <c r="H51" s="6" t="n"/>
      <c r="I51" s="6" t="n"/>
      <c r="J51" s="6" t="n"/>
      <c r="K51" s="6" t="n"/>
      <c r="L51" s="6" t="n"/>
      <c r="M51" s="8" t="n"/>
      <c r="N51" s="6" t="n"/>
      <c r="O51" s="35" t="n"/>
    </row>
    <row r="52" ht="22" customHeight="1">
      <c r="B52" s="24">
        <f>IF(C52="","","ENT-"&amp;TEXT(COUNTA($C$5:C52),"000"))</f>
        <v/>
      </c>
      <c r="C52" s="10" t="n"/>
      <c r="D52" s="10" t="n"/>
      <c r="E52" s="36" t="n"/>
      <c r="F52" s="10" t="n"/>
      <c r="G52" s="12" t="n"/>
      <c r="H52" s="10" t="n"/>
      <c r="I52" s="10" t="n"/>
      <c r="J52" s="10" t="n"/>
      <c r="K52" s="10" t="n"/>
      <c r="L52" s="10" t="n"/>
      <c r="M52" s="12" t="n"/>
      <c r="N52" s="10" t="n"/>
      <c r="O52" s="36" t="n"/>
    </row>
    <row r="53" ht="22" customHeight="1">
      <c r="B53" s="25">
        <f>IF(C53="","","ENT-"&amp;TEXT(COUNTA($C$5:C53),"000"))</f>
        <v/>
      </c>
      <c r="C53" s="6" t="n"/>
      <c r="D53" s="6" t="n"/>
      <c r="E53" s="35" t="n"/>
      <c r="F53" s="6" t="n"/>
      <c r="G53" s="8" t="n"/>
      <c r="H53" s="6" t="n"/>
      <c r="I53" s="6" t="n"/>
      <c r="J53" s="6" t="n"/>
      <c r="K53" s="6" t="n"/>
      <c r="L53" s="6" t="n"/>
      <c r="M53" s="8" t="n"/>
      <c r="N53" s="6" t="n"/>
      <c r="O53" s="35" t="n"/>
    </row>
    <row r="54" ht="22" customHeight="1">
      <c r="B54" s="24">
        <f>IF(C54="","","ENT-"&amp;TEXT(COUNTA($C$5:C54),"000"))</f>
        <v/>
      </c>
      <c r="C54" s="10" t="n"/>
      <c r="D54" s="10" t="n"/>
      <c r="E54" s="36" t="n"/>
      <c r="F54" s="10" t="n"/>
      <c r="G54" s="12" t="n"/>
      <c r="H54" s="10" t="n"/>
      <c r="I54" s="10" t="n"/>
      <c r="J54" s="10" t="n"/>
      <c r="K54" s="10" t="n"/>
      <c r="L54" s="10" t="n"/>
      <c r="M54" s="12" t="n"/>
      <c r="N54" s="10" t="n"/>
      <c r="O54" s="36" t="n"/>
    </row>
    <row r="55" ht="22" customHeight="1">
      <c r="B55" s="25">
        <f>IF(C55="","","ENT-"&amp;TEXT(COUNTA($C$5:C55),"000"))</f>
        <v/>
      </c>
      <c r="C55" s="6" t="n"/>
      <c r="D55" s="6" t="n"/>
      <c r="E55" s="35" t="n"/>
      <c r="F55" s="6" t="n"/>
      <c r="G55" s="8" t="n"/>
      <c r="H55" s="6" t="n"/>
      <c r="I55" s="6" t="n"/>
      <c r="J55" s="6" t="n"/>
      <c r="K55" s="6" t="n"/>
      <c r="L55" s="6" t="n"/>
      <c r="M55" s="8" t="n"/>
      <c r="N55" s="6" t="n"/>
      <c r="O55" s="35" t="n"/>
    </row>
    <row r="56" ht="22" customHeight="1">
      <c r="B56" s="24">
        <f>IF(C56="","","ENT-"&amp;TEXT(COUNTA($C$5:C56),"000"))</f>
        <v/>
      </c>
      <c r="C56" s="10" t="n"/>
      <c r="D56" s="10" t="n"/>
      <c r="E56" s="36" t="n"/>
      <c r="F56" s="10" t="n"/>
      <c r="G56" s="12" t="n"/>
      <c r="H56" s="10" t="n"/>
      <c r="I56" s="10" t="n"/>
      <c r="J56" s="10" t="n"/>
      <c r="K56" s="10" t="n"/>
      <c r="L56" s="10" t="n"/>
      <c r="M56" s="12" t="n"/>
      <c r="N56" s="10" t="n"/>
      <c r="O56" s="36" t="n"/>
    </row>
    <row r="57" ht="22" customHeight="1">
      <c r="B57" s="25">
        <f>IF(C57="","","ENT-"&amp;TEXT(COUNTA($C$5:C57),"000"))</f>
        <v/>
      </c>
      <c r="C57" s="6" t="n"/>
      <c r="D57" s="6" t="n"/>
      <c r="E57" s="35" t="n"/>
      <c r="F57" s="6" t="n"/>
      <c r="G57" s="8" t="n"/>
      <c r="H57" s="6" t="n"/>
      <c r="I57" s="6" t="n"/>
      <c r="J57" s="6" t="n"/>
      <c r="K57" s="6" t="n"/>
      <c r="L57" s="6" t="n"/>
      <c r="M57" s="8" t="n"/>
      <c r="N57" s="6" t="n"/>
      <c r="O57" s="35" t="n"/>
    </row>
    <row r="58" ht="22" customHeight="1">
      <c r="B58" s="24">
        <f>IF(C58="","","ENT-"&amp;TEXT(COUNTA($C$5:C58),"000"))</f>
        <v/>
      </c>
      <c r="C58" s="10" t="n"/>
      <c r="D58" s="10" t="n"/>
      <c r="E58" s="36" t="n"/>
      <c r="F58" s="10" t="n"/>
      <c r="G58" s="12" t="n"/>
      <c r="H58" s="10" t="n"/>
      <c r="I58" s="10" t="n"/>
      <c r="J58" s="10" t="n"/>
      <c r="K58" s="10" t="n"/>
      <c r="L58" s="10" t="n"/>
      <c r="M58" s="12" t="n"/>
      <c r="N58" s="10" t="n"/>
      <c r="O58" s="36" t="n"/>
    </row>
    <row r="59" ht="22" customHeight="1">
      <c r="B59" s="25">
        <f>IF(C59="","","ENT-"&amp;TEXT(COUNTA($C$5:C59),"000"))</f>
        <v/>
      </c>
      <c r="C59" s="6" t="n"/>
      <c r="D59" s="6" t="n"/>
      <c r="E59" s="35" t="n"/>
      <c r="F59" s="6" t="n"/>
      <c r="G59" s="8" t="n"/>
      <c r="H59" s="6" t="n"/>
      <c r="I59" s="6" t="n"/>
      <c r="J59" s="6" t="n"/>
      <c r="K59" s="6" t="n"/>
      <c r="L59" s="6" t="n"/>
      <c r="M59" s="8" t="n"/>
      <c r="N59" s="6" t="n"/>
      <c r="O59" s="35" t="n"/>
    </row>
    <row r="60" ht="22" customHeight="1">
      <c r="B60" s="24">
        <f>IF(C60="","","ENT-"&amp;TEXT(COUNTA($C$5:C60),"000"))</f>
        <v/>
      </c>
      <c r="C60" s="10" t="n"/>
      <c r="D60" s="10" t="n"/>
      <c r="E60" s="36" t="n"/>
      <c r="F60" s="10" t="n"/>
      <c r="G60" s="12" t="n"/>
      <c r="H60" s="10" t="n"/>
      <c r="I60" s="10" t="n"/>
      <c r="J60" s="10" t="n"/>
      <c r="K60" s="10" t="n"/>
      <c r="L60" s="10" t="n"/>
      <c r="M60" s="12" t="n"/>
      <c r="N60" s="10" t="n"/>
      <c r="O60" s="36" t="n"/>
    </row>
    <row r="61" ht="22" customHeight="1">
      <c r="B61" s="25">
        <f>IF(C61="","","ENT-"&amp;TEXT(COUNTA($C$5:C61),"000"))</f>
        <v/>
      </c>
      <c r="C61" s="6" t="n"/>
      <c r="D61" s="6" t="n"/>
      <c r="E61" s="35" t="n"/>
      <c r="F61" s="6" t="n"/>
      <c r="G61" s="8" t="n"/>
      <c r="H61" s="6" t="n"/>
      <c r="I61" s="6" t="n"/>
      <c r="J61" s="6" t="n"/>
      <c r="K61" s="6" t="n"/>
      <c r="L61" s="6" t="n"/>
      <c r="M61" s="8" t="n"/>
      <c r="N61" s="6" t="n"/>
      <c r="O61" s="35" t="n"/>
    </row>
    <row r="62" ht="22" customHeight="1">
      <c r="B62" s="24">
        <f>IF(C62="","","ENT-"&amp;TEXT(COUNTA($C$5:C62),"000"))</f>
        <v/>
      </c>
      <c r="C62" s="10" t="n"/>
      <c r="D62" s="10" t="n"/>
      <c r="E62" s="36" t="n"/>
      <c r="F62" s="10" t="n"/>
      <c r="G62" s="12" t="n"/>
      <c r="H62" s="10" t="n"/>
      <c r="I62" s="10" t="n"/>
      <c r="J62" s="10" t="n"/>
      <c r="K62" s="10" t="n"/>
      <c r="L62" s="10" t="n"/>
      <c r="M62" s="12" t="n"/>
      <c r="N62" s="10" t="n"/>
      <c r="O62" s="36" t="n"/>
    </row>
    <row r="63" ht="22" customHeight="1">
      <c r="B63" s="25">
        <f>IF(C63="","","ENT-"&amp;TEXT(COUNTA($C$5:C63),"000"))</f>
        <v/>
      </c>
      <c r="C63" s="6" t="n"/>
      <c r="D63" s="6" t="n"/>
      <c r="E63" s="35" t="n"/>
      <c r="F63" s="6" t="n"/>
      <c r="G63" s="8" t="n"/>
      <c r="H63" s="6" t="n"/>
      <c r="I63" s="6" t="n"/>
      <c r="J63" s="6" t="n"/>
      <c r="K63" s="6" t="n"/>
      <c r="L63" s="6" t="n"/>
      <c r="M63" s="8" t="n"/>
      <c r="N63" s="6" t="n"/>
      <c r="O63" s="35" t="n"/>
    </row>
    <row r="64" ht="22" customHeight="1">
      <c r="B64" s="24">
        <f>IF(C64="","","ENT-"&amp;TEXT(COUNTA($C$5:C64),"000"))</f>
        <v/>
      </c>
      <c r="C64" s="10" t="n"/>
      <c r="D64" s="10" t="n"/>
      <c r="E64" s="36" t="n"/>
      <c r="F64" s="10" t="n"/>
      <c r="G64" s="12" t="n"/>
      <c r="H64" s="10" t="n"/>
      <c r="I64" s="10" t="n"/>
      <c r="J64" s="10" t="n"/>
      <c r="K64" s="10" t="n"/>
      <c r="L64" s="10" t="n"/>
      <c r="M64" s="12" t="n"/>
      <c r="N64" s="10" t="n"/>
      <c r="O64" s="36" t="n"/>
    </row>
    <row r="65" ht="22" customHeight="1">
      <c r="B65" s="25">
        <f>IF(C65="","","ENT-"&amp;TEXT(COUNTA($C$5:C65),"000"))</f>
        <v/>
      </c>
      <c r="C65" s="6" t="n"/>
      <c r="D65" s="6" t="n"/>
      <c r="E65" s="35" t="n"/>
      <c r="F65" s="6" t="n"/>
      <c r="G65" s="8" t="n"/>
      <c r="H65" s="6" t="n"/>
      <c r="I65" s="6" t="n"/>
      <c r="J65" s="6" t="n"/>
      <c r="K65" s="6" t="n"/>
      <c r="L65" s="6" t="n"/>
      <c r="M65" s="8" t="n"/>
      <c r="N65" s="6" t="n"/>
      <c r="O65" s="35" t="n"/>
    </row>
    <row r="66" ht="22" customHeight="1">
      <c r="B66" s="24">
        <f>IF(C66="","","ENT-"&amp;TEXT(COUNTA($C$5:C66),"000"))</f>
        <v/>
      </c>
      <c r="C66" s="10" t="n"/>
      <c r="D66" s="10" t="n"/>
      <c r="E66" s="36" t="n"/>
      <c r="F66" s="10" t="n"/>
      <c r="G66" s="12" t="n"/>
      <c r="H66" s="10" t="n"/>
      <c r="I66" s="10" t="n"/>
      <c r="J66" s="10" t="n"/>
      <c r="K66" s="10" t="n"/>
      <c r="L66" s="10" t="n"/>
      <c r="M66" s="12" t="n"/>
      <c r="N66" s="10" t="n"/>
      <c r="O66" s="36" t="n"/>
    </row>
    <row r="67" ht="22" customHeight="1">
      <c r="B67" s="25">
        <f>IF(C67="","","ENT-"&amp;TEXT(COUNTA($C$5:C67),"000"))</f>
        <v/>
      </c>
      <c r="C67" s="6" t="n"/>
      <c r="D67" s="6" t="n"/>
      <c r="E67" s="35" t="n"/>
      <c r="F67" s="6" t="n"/>
      <c r="G67" s="8" t="n"/>
      <c r="H67" s="6" t="n"/>
      <c r="I67" s="6" t="n"/>
      <c r="J67" s="6" t="n"/>
      <c r="K67" s="6" t="n"/>
      <c r="L67" s="6" t="n"/>
      <c r="M67" s="8" t="n"/>
      <c r="N67" s="6" t="n"/>
      <c r="O67" s="35" t="n"/>
    </row>
    <row r="68" ht="22" customHeight="1">
      <c r="B68" s="24">
        <f>IF(C68="","","ENT-"&amp;TEXT(COUNTA($C$5:C68),"000"))</f>
        <v/>
      </c>
      <c r="C68" s="10" t="n"/>
      <c r="D68" s="10" t="n"/>
      <c r="E68" s="36" t="n"/>
      <c r="F68" s="10" t="n"/>
      <c r="G68" s="12" t="n"/>
      <c r="H68" s="10" t="n"/>
      <c r="I68" s="10" t="n"/>
      <c r="J68" s="10" t="n"/>
      <c r="K68" s="10" t="n"/>
      <c r="L68" s="10" t="n"/>
      <c r="M68" s="12" t="n"/>
      <c r="N68" s="10" t="n"/>
      <c r="O68" s="36" t="n"/>
    </row>
    <row r="69" ht="22" customHeight="1">
      <c r="B69" s="25">
        <f>IF(C69="","","ENT-"&amp;TEXT(COUNTA($C$5:C69),"000"))</f>
        <v/>
      </c>
      <c r="C69" s="6" t="n"/>
      <c r="D69" s="6" t="n"/>
      <c r="E69" s="35" t="n"/>
      <c r="F69" s="6" t="n"/>
      <c r="G69" s="8" t="n"/>
      <c r="H69" s="6" t="n"/>
      <c r="I69" s="6" t="n"/>
      <c r="J69" s="6" t="n"/>
      <c r="K69" s="6" t="n"/>
      <c r="L69" s="6" t="n"/>
      <c r="M69" s="8" t="n"/>
      <c r="N69" s="6" t="n"/>
      <c r="O69" s="35" t="n"/>
    </row>
    <row r="70" ht="22" customHeight="1">
      <c r="B70" s="24">
        <f>IF(C70="","","ENT-"&amp;TEXT(COUNTA($C$5:C70),"000"))</f>
        <v/>
      </c>
      <c r="C70" s="10" t="n"/>
      <c r="D70" s="10" t="n"/>
      <c r="E70" s="36" t="n"/>
      <c r="F70" s="10" t="n"/>
      <c r="G70" s="12" t="n"/>
      <c r="H70" s="10" t="n"/>
      <c r="I70" s="10" t="n"/>
      <c r="J70" s="10" t="n"/>
      <c r="K70" s="10" t="n"/>
      <c r="L70" s="10" t="n"/>
      <c r="M70" s="12" t="n"/>
      <c r="N70" s="10" t="n"/>
      <c r="O70" s="36" t="n"/>
    </row>
    <row r="71" ht="22" customHeight="1">
      <c r="B71" s="25">
        <f>IF(C71="","","ENT-"&amp;TEXT(COUNTA($C$5:C71),"000"))</f>
        <v/>
      </c>
      <c r="C71" s="6" t="n"/>
      <c r="D71" s="6" t="n"/>
      <c r="E71" s="35" t="n"/>
      <c r="F71" s="6" t="n"/>
      <c r="G71" s="8" t="n"/>
      <c r="H71" s="6" t="n"/>
      <c r="I71" s="6" t="n"/>
      <c r="J71" s="6" t="n"/>
      <c r="K71" s="6" t="n"/>
      <c r="L71" s="6" t="n"/>
      <c r="M71" s="8" t="n"/>
      <c r="N71" s="6" t="n"/>
      <c r="O71" s="35" t="n"/>
    </row>
    <row r="72" ht="22" customHeight="1">
      <c r="B72" s="24">
        <f>IF(C72="","","ENT-"&amp;TEXT(COUNTA($C$5:C72),"000"))</f>
        <v/>
      </c>
      <c r="C72" s="10" t="n"/>
      <c r="D72" s="10" t="n"/>
      <c r="E72" s="36" t="n"/>
      <c r="F72" s="10" t="n"/>
      <c r="G72" s="12" t="n"/>
      <c r="H72" s="10" t="n"/>
      <c r="I72" s="10" t="n"/>
      <c r="J72" s="10" t="n"/>
      <c r="K72" s="10" t="n"/>
      <c r="L72" s="10" t="n"/>
      <c r="M72" s="12" t="n"/>
      <c r="N72" s="10" t="n"/>
      <c r="O72" s="36" t="n"/>
    </row>
    <row r="73" ht="22" customHeight="1">
      <c r="B73" s="25">
        <f>IF(C73="","","ENT-"&amp;TEXT(COUNTA($C$5:C73),"000"))</f>
        <v/>
      </c>
      <c r="C73" s="6" t="n"/>
      <c r="D73" s="6" t="n"/>
      <c r="E73" s="35" t="n"/>
      <c r="F73" s="6" t="n"/>
      <c r="G73" s="8" t="n"/>
      <c r="H73" s="6" t="n"/>
      <c r="I73" s="6" t="n"/>
      <c r="J73" s="6" t="n"/>
      <c r="K73" s="6" t="n"/>
      <c r="L73" s="6" t="n"/>
      <c r="M73" s="8" t="n"/>
      <c r="N73" s="6" t="n"/>
      <c r="O73" s="35" t="n"/>
    </row>
    <row r="74" ht="22" customHeight="1">
      <c r="B74" s="24">
        <f>IF(C74="","","ENT-"&amp;TEXT(COUNTA($C$5:C74),"000"))</f>
        <v/>
      </c>
      <c r="C74" s="10" t="n"/>
      <c r="D74" s="10" t="n"/>
      <c r="E74" s="36" t="n"/>
      <c r="F74" s="10" t="n"/>
      <c r="G74" s="12" t="n"/>
      <c r="H74" s="10" t="n"/>
      <c r="I74" s="10" t="n"/>
      <c r="J74" s="10" t="n"/>
      <c r="K74" s="10" t="n"/>
      <c r="L74" s="10" t="n"/>
      <c r="M74" s="12" t="n"/>
      <c r="N74" s="10" t="n"/>
      <c r="O74" s="36" t="n"/>
    </row>
    <row r="75" ht="22" customHeight="1">
      <c r="B75" s="25">
        <f>IF(C75="","","ENT-"&amp;TEXT(COUNTA($C$5:C75),"000"))</f>
        <v/>
      </c>
      <c r="C75" s="6" t="n"/>
      <c r="D75" s="6" t="n"/>
      <c r="E75" s="35" t="n"/>
      <c r="F75" s="6" t="n"/>
      <c r="G75" s="8" t="n"/>
      <c r="H75" s="6" t="n"/>
      <c r="I75" s="6" t="n"/>
      <c r="J75" s="6" t="n"/>
      <c r="K75" s="6" t="n"/>
      <c r="L75" s="6" t="n"/>
      <c r="M75" s="8" t="n"/>
      <c r="N75" s="6" t="n"/>
      <c r="O75" s="35" t="n"/>
    </row>
    <row r="76" ht="22" customHeight="1">
      <c r="B76" s="24">
        <f>IF(C76="","","ENT-"&amp;TEXT(COUNTA($C$5:C76),"000"))</f>
        <v/>
      </c>
      <c r="C76" s="10" t="n"/>
      <c r="D76" s="10" t="n"/>
      <c r="E76" s="36" t="n"/>
      <c r="F76" s="10" t="n"/>
      <c r="G76" s="12" t="n"/>
      <c r="H76" s="10" t="n"/>
      <c r="I76" s="10" t="n"/>
      <c r="J76" s="10" t="n"/>
      <c r="K76" s="10" t="n"/>
      <c r="L76" s="10" t="n"/>
      <c r="M76" s="12" t="n"/>
      <c r="N76" s="10" t="n"/>
      <c r="O76" s="36" t="n"/>
    </row>
    <row r="77" ht="22" customHeight="1">
      <c r="B77" s="25">
        <f>IF(C77="","","ENT-"&amp;TEXT(COUNTA($C$5:C77),"000"))</f>
        <v/>
      </c>
      <c r="C77" s="6" t="n"/>
      <c r="D77" s="6" t="n"/>
      <c r="E77" s="35" t="n"/>
      <c r="F77" s="6" t="n"/>
      <c r="G77" s="8" t="n"/>
      <c r="H77" s="6" t="n"/>
      <c r="I77" s="6" t="n"/>
      <c r="J77" s="6" t="n"/>
      <c r="K77" s="6" t="n"/>
      <c r="L77" s="6" t="n"/>
      <c r="M77" s="8" t="n"/>
      <c r="N77" s="6" t="n"/>
      <c r="O77" s="35" t="n"/>
    </row>
    <row r="78" ht="22" customHeight="1">
      <c r="B78" s="24">
        <f>IF(C78="","","ENT-"&amp;TEXT(COUNTA($C$5:C78),"000"))</f>
        <v/>
      </c>
      <c r="C78" s="10" t="n"/>
      <c r="D78" s="10" t="n"/>
      <c r="E78" s="36" t="n"/>
      <c r="F78" s="10" t="n"/>
      <c r="G78" s="12" t="n"/>
      <c r="H78" s="10" t="n"/>
      <c r="I78" s="10" t="n"/>
      <c r="J78" s="10" t="n"/>
      <c r="K78" s="10" t="n"/>
      <c r="L78" s="10" t="n"/>
      <c r="M78" s="12" t="n"/>
      <c r="N78" s="10" t="n"/>
      <c r="O78" s="36" t="n"/>
    </row>
    <row r="79" ht="22" customHeight="1">
      <c r="B79" s="25">
        <f>IF(C79="","","ENT-"&amp;TEXT(COUNTA($C$5:C79),"000"))</f>
        <v/>
      </c>
      <c r="C79" s="6" t="n"/>
      <c r="D79" s="6" t="n"/>
      <c r="E79" s="35" t="n"/>
      <c r="F79" s="6" t="n"/>
      <c r="G79" s="8" t="n"/>
      <c r="H79" s="6" t="n"/>
      <c r="I79" s="6" t="n"/>
      <c r="J79" s="6" t="n"/>
      <c r="K79" s="6" t="n"/>
      <c r="L79" s="6" t="n"/>
      <c r="M79" s="8" t="n"/>
      <c r="N79" s="6" t="n"/>
      <c r="O79" s="35" t="n"/>
    </row>
    <row r="80" ht="22" customHeight="1">
      <c r="B80" s="24">
        <f>IF(C80="","","ENT-"&amp;TEXT(COUNTA($C$5:C80),"000"))</f>
        <v/>
      </c>
      <c r="C80" s="10" t="n"/>
      <c r="D80" s="10" t="n"/>
      <c r="E80" s="36" t="n"/>
      <c r="F80" s="10" t="n"/>
      <c r="G80" s="12" t="n"/>
      <c r="H80" s="10" t="n"/>
      <c r="I80" s="10" t="n"/>
      <c r="J80" s="10" t="n"/>
      <c r="K80" s="10" t="n"/>
      <c r="L80" s="10" t="n"/>
      <c r="M80" s="12" t="n"/>
      <c r="N80" s="10" t="n"/>
      <c r="O80" s="36" t="n"/>
    </row>
    <row r="81" ht="22" customHeight="1">
      <c r="B81" s="25">
        <f>IF(C81="","","ENT-"&amp;TEXT(COUNTA($C$5:C81),"000"))</f>
        <v/>
      </c>
      <c r="C81" s="6" t="n"/>
      <c r="D81" s="6" t="n"/>
      <c r="E81" s="35" t="n"/>
      <c r="F81" s="6" t="n"/>
      <c r="G81" s="8" t="n"/>
      <c r="H81" s="6" t="n"/>
      <c r="I81" s="6" t="n"/>
      <c r="J81" s="6" t="n"/>
      <c r="K81" s="6" t="n"/>
      <c r="L81" s="6" t="n"/>
      <c r="M81" s="8" t="n"/>
      <c r="N81" s="6" t="n"/>
      <c r="O81" s="35" t="n"/>
    </row>
    <row r="82" ht="22" customHeight="1">
      <c r="B82" s="24">
        <f>IF(C82="","","ENT-"&amp;TEXT(COUNTA($C$5:C82),"000"))</f>
        <v/>
      </c>
      <c r="C82" s="10" t="n"/>
      <c r="D82" s="10" t="n"/>
      <c r="E82" s="36" t="n"/>
      <c r="F82" s="10" t="n"/>
      <c r="G82" s="12" t="n"/>
      <c r="H82" s="10" t="n"/>
      <c r="I82" s="10" t="n"/>
      <c r="J82" s="10" t="n"/>
      <c r="K82" s="10" t="n"/>
      <c r="L82" s="10" t="n"/>
      <c r="M82" s="12" t="n"/>
      <c r="N82" s="10" t="n"/>
      <c r="O82" s="36" t="n"/>
    </row>
    <row r="83" ht="22" customHeight="1">
      <c r="B83" s="25">
        <f>IF(C83="","","ENT-"&amp;TEXT(COUNTA($C$5:C83),"000"))</f>
        <v/>
      </c>
      <c r="C83" s="6" t="n"/>
      <c r="D83" s="6" t="n"/>
      <c r="E83" s="35" t="n"/>
      <c r="F83" s="6" t="n"/>
      <c r="G83" s="8" t="n"/>
      <c r="H83" s="6" t="n"/>
      <c r="I83" s="6" t="n"/>
      <c r="J83" s="6" t="n"/>
      <c r="K83" s="6" t="n"/>
      <c r="L83" s="6" t="n"/>
      <c r="M83" s="8" t="n"/>
      <c r="N83" s="6" t="n"/>
      <c r="O83" s="35" t="n"/>
    </row>
    <row r="84" ht="22" customHeight="1">
      <c r="B84" s="24">
        <f>IF(C84="","","ENT-"&amp;TEXT(COUNTA($C$5:C84),"000"))</f>
        <v/>
      </c>
      <c r="C84" s="10" t="n"/>
      <c r="D84" s="10" t="n"/>
      <c r="E84" s="36" t="n"/>
      <c r="F84" s="10" t="n"/>
      <c r="G84" s="12" t="n"/>
      <c r="H84" s="10" t="n"/>
      <c r="I84" s="10" t="n"/>
      <c r="J84" s="10" t="n"/>
      <c r="K84" s="10" t="n"/>
      <c r="L84" s="10" t="n"/>
      <c r="M84" s="12" t="n"/>
      <c r="N84" s="10" t="n"/>
      <c r="O84" s="36" t="n"/>
    </row>
    <row r="85" ht="22" customHeight="1">
      <c r="B85" s="25">
        <f>IF(C85="","","ENT-"&amp;TEXT(COUNTA($C$5:C85),"000"))</f>
        <v/>
      </c>
      <c r="C85" s="6" t="n"/>
      <c r="D85" s="6" t="n"/>
      <c r="E85" s="35" t="n"/>
      <c r="F85" s="6" t="n"/>
      <c r="G85" s="8" t="n"/>
      <c r="H85" s="6" t="n"/>
      <c r="I85" s="6" t="n"/>
      <c r="J85" s="6" t="n"/>
      <c r="K85" s="6" t="n"/>
      <c r="L85" s="6" t="n"/>
      <c r="M85" s="8" t="n"/>
      <c r="N85" s="6" t="n"/>
      <c r="O85" s="35" t="n"/>
    </row>
    <row r="86" ht="22" customHeight="1">
      <c r="B86" s="24">
        <f>IF(C86="","","ENT-"&amp;TEXT(COUNTA($C$5:C86),"000"))</f>
        <v/>
      </c>
      <c r="C86" s="10" t="n"/>
      <c r="D86" s="10" t="n"/>
      <c r="E86" s="36" t="n"/>
      <c r="F86" s="10" t="n"/>
      <c r="G86" s="12" t="n"/>
      <c r="H86" s="10" t="n"/>
      <c r="I86" s="10" t="n"/>
      <c r="J86" s="10" t="n"/>
      <c r="K86" s="10" t="n"/>
      <c r="L86" s="10" t="n"/>
      <c r="M86" s="12" t="n"/>
      <c r="N86" s="10" t="n"/>
      <c r="O86" s="36" t="n"/>
    </row>
    <row r="87" ht="22" customHeight="1">
      <c r="B87" s="25">
        <f>IF(C87="","","ENT-"&amp;TEXT(COUNTA($C$5:C87),"000"))</f>
        <v/>
      </c>
      <c r="C87" s="6" t="n"/>
      <c r="D87" s="6" t="n"/>
      <c r="E87" s="35" t="n"/>
      <c r="F87" s="6" t="n"/>
      <c r="G87" s="8" t="n"/>
      <c r="H87" s="6" t="n"/>
      <c r="I87" s="6" t="n"/>
      <c r="J87" s="6" t="n"/>
      <c r="K87" s="6" t="n"/>
      <c r="L87" s="6" t="n"/>
      <c r="M87" s="8" t="n"/>
      <c r="N87" s="6" t="n"/>
      <c r="O87" s="35" t="n"/>
    </row>
    <row r="89">
      <c r="B89" s="16" t="inlineStr">
        <is>
          <t>INDICATEURS (mis a jour automatiquement)</t>
        </is>
      </c>
    </row>
    <row r="90" ht="22" customHeight="1">
      <c r="B90" s="25" t="inlineStr">
        <is>
          <t>Total entretiens</t>
        </is>
      </c>
      <c r="G90" s="17">
        <f>COUNTIF(C5:C87,"&lt;&gt;")</f>
        <v/>
      </c>
    </row>
    <row r="91" ht="22" customHeight="1">
      <c r="B91" s="24" t="inlineStr">
        <is>
          <t>Realises</t>
        </is>
      </c>
      <c r="G91" s="18">
        <f>COUNTIF(K5:K87,"Realise")</f>
        <v/>
      </c>
    </row>
    <row r="92" ht="22" customHeight="1">
      <c r="B92" s="25" t="inlineStr">
        <is>
          <t>Planifies</t>
        </is>
      </c>
      <c r="G92" s="17">
        <f>COUNTIF(K5:K87,"Planifie")</f>
        <v/>
      </c>
    </row>
    <row r="93" ht="22" customHeight="1">
      <c r="B93" s="24" t="inlineStr">
        <is>
          <t>Score moyen</t>
        </is>
      </c>
      <c r="G93" s="18">
        <f>IFERROR(AVERAGE(M5:M87),"-")</f>
        <v/>
      </c>
    </row>
    <row r="96" ht="26" customHeight="1">
      <c r="B96" s="26" t="inlineStr">
        <is>
          <t>COMMENT UTILISER CET ONGLET ?</t>
        </is>
      </c>
    </row>
    <row r="97" ht="20" customHeight="1">
      <c r="B97" s="27" t="inlineStr">
        <is>
          <t>1. Saisissez le nom du candidat — le numero ENT-XXX se genere automatiquement</t>
        </is>
      </c>
    </row>
    <row r="98" ht="20" customHeight="1">
      <c r="B98" s="27" t="inlineStr">
        <is>
          <t>2. Utilisez les filtres en-tete pour trier par statut, date ou evaluateur</t>
        </is>
      </c>
    </row>
  </sheetData>
  <autoFilter ref="B4:O87"/>
  <mergeCells count="10">
    <mergeCell ref="B91:F91"/>
    <mergeCell ref="B97:L97"/>
    <mergeCell ref="B98:L98"/>
    <mergeCell ref="B92:F92"/>
    <mergeCell ref="B90:F90"/>
    <mergeCell ref="B2:O2"/>
    <mergeCell ref="B3:O3"/>
    <mergeCell ref="B93:F93"/>
    <mergeCell ref="B96:J96"/>
    <mergeCell ref="B89:H89"/>
  </mergeCells>
  <conditionalFormatting sqref="K5:K87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L5:L87">
    <cfRule type="cellIs" priority="55" operator="equal" dxfId="0">
      <formula>"En attente"</formula>
    </cfRule>
    <cfRule type="cellIs" priority="56" operator="equal" dxfId="0">
      <formula>"Nouveau"</formula>
    </cfRule>
    <cfRule type="cellIs" priority="57" operator="equal" dxfId="0">
      <formula>"Planifie"</formula>
    </cfRule>
    <cfRule type="cellIs" priority="58" operator="equal" dxfId="0">
      <formula>"En cours d'etude"</formula>
    </cfRule>
    <cfRule type="cellIs" priority="59" operator="equal" dxfId="0">
      <formula>"En cours"</formula>
    </cfRule>
    <cfRule type="cellIs" priority="60" operator="equal" dxfId="0">
      <formula>"En cours"</formula>
    </cfRule>
    <cfRule type="cellIs" priority="61" operator="equal" dxfId="0">
      <formula>"A faire"</formula>
    </cfRule>
    <cfRule type="cellIs" priority="62" operator="equal" dxfId="0">
      <formula>"A creer"</formula>
    </cfRule>
    <cfRule type="cellIs" priority="63" operator="equal" dxfId="0">
      <formula>"Publiee"</formula>
    </cfRule>
    <cfRule type="cellIs" priority="64" operator="equal" dxfId="0">
      <formula>"Planifiee"</formula>
    </cfRule>
    <cfRule type="cellIs" priority="65" operator="equal" dxfId="0">
      <formula>"En negociation"</formula>
    </cfRule>
    <cfRule type="cellIs" priority="66" operator="equal" dxfId="0">
      <formula>"A evaluer"</formula>
    </cfRule>
    <cfRule type="cellIs" priority="67" operator="equal" dxfId="1">
      <formula>"Favorable"</formula>
    </cfRule>
    <cfRule type="cellIs" priority="68" operator="equal" dxfId="1">
      <formula>"Retenu"</formula>
    </cfRule>
    <cfRule type="cellIs" priority="69" operator="equal" dxfId="1">
      <formula>"Pourvue"</formula>
    </cfRule>
    <cfRule type="cellIs" priority="70" operator="equal" dxfId="1">
      <formula>"Validée"</formula>
    </cfRule>
    <cfRule type="cellIs" priority="71" operator="equal" dxfId="1">
      <formula>"Realise"</formula>
    </cfRule>
    <cfRule type="cellIs" priority="72" operator="equal" dxfId="1">
      <formula>"Fait"</formula>
    </cfRule>
    <cfRule type="cellIs" priority="73" operator="equal" dxfId="1">
      <formula>"Terminee"</formula>
    </cfRule>
    <cfRule type="cellIs" priority="74" operator="equal" dxfId="1">
      <formula>"Termine"</formula>
    </cfRule>
    <cfRule type="cellIs" priority="75" operator="equal" dxfId="1">
      <formula>"Embauche confirmee"</formula>
    </cfRule>
    <cfRule type="cellIs" priority="76" operator="equal" dxfId="1">
      <formula>"Embauche recommandee"</formula>
    </cfRule>
    <cfRule type="cellIs" priority="77" operator="equal" dxfId="1">
      <formula>"Excellent"</formula>
    </cfRule>
    <cfRule type="cellIs" priority="78" operator="equal" dxfId="1">
      <formula>"Bon"</formula>
    </cfRule>
    <cfRule type="cellIs" priority="79" operator="equal" dxfId="1">
      <formula>"Oui"</formula>
    </cfRule>
    <cfRule type="cellIs" priority="80" operator="equal" dxfId="1">
      <formula>"Tres satisfait"</formula>
    </cfRule>
    <cfRule type="cellIs" priority="81" operator="equal" dxfId="1">
      <formula>"Satisfait"</formula>
    </cfRule>
    <cfRule type="cellIs" priority="82" operator="equal" dxfId="0">
      <formula>"En cours"</formula>
    </cfRule>
    <cfRule type="cellIs" priority="83" operator="equal" dxfId="0">
      <formula>"En reserve"</formula>
    </cfRule>
    <cfRule type="cellIs" priority="84" operator="equal" dxfId="0">
      <formula>"Moyen"</formula>
    </cfRule>
    <cfRule type="cellIs" priority="85" operator="equal" dxfId="0">
      <formula>"Neutre"</formula>
    </cfRule>
    <cfRule type="cellIs" priority="86" operator="equal" dxfId="2">
      <formula>"Defavorable"</formula>
    </cfRule>
    <cfRule type="cellIs" priority="87" operator="equal" dxfId="2">
      <formula>"Refuse"</formula>
    </cfRule>
    <cfRule type="cellIs" priority="88" operator="equal" dxfId="2">
      <formula>"Annulee"</formula>
    </cfRule>
    <cfRule type="cellIs" priority="89" operator="equal" dxfId="2">
      <formula>"Annule"</formula>
    </cfRule>
    <cfRule type="cellIs" priority="90" operator="equal" dxfId="2">
      <formula>"Refus"</formula>
    </cfRule>
    <cfRule type="cellIs" priority="91" operator="equal" dxfId="2">
      <formula>"Desiste"</formula>
    </cfRule>
    <cfRule type="cellIs" priority="92" operator="equal" dxfId="2">
      <formula>"Echu"</formula>
    </cfRule>
    <cfRule type="cellIs" priority="93" operator="equal" dxfId="2">
      <formula>"Resilie"</formula>
    </cfRule>
    <cfRule type="cellIs" priority="94" operator="equal" dxfId="2">
      <formula>"Insuffisant"</formula>
    </cfRule>
    <cfRule type="cellIs" priority="95" operator="equal" dxfId="2">
      <formula>"Abandonne"</formula>
    </cfRule>
    <cfRule type="cellIs" priority="96" operator="equal" dxfId="2">
      <formula>"Echec"</formula>
    </cfRule>
    <cfRule type="cellIs" priority="97" operator="equal" dxfId="2">
      <formula>"Rupture essai"</formula>
    </cfRule>
    <cfRule type="cellIs" priority="98" operator="equal" dxfId="2">
      <formula>"Insatisfait"</formula>
    </cfRule>
    <cfRule type="cellIs" priority="99" operator="equal" dxfId="2">
      <formula>"Tres insatisfait"</formula>
    </cfRule>
    <cfRule type="cellIs" priority="100" operator="equal" dxfId="2">
      <formula>"Eleve"</formula>
    </cfRule>
    <cfRule type="cellIs" priority="101" operator="equal" dxfId="2">
      <formula>"Critique"</formula>
    </cfRule>
    <cfRule type="cellIs" priority="102" operator="equal" dxfId="2">
      <formula>"Non"</formula>
    </cfRule>
    <cfRule type="cellIs" priority="103" operator="equal" dxfId="0">
      <formula>"Prolongation essai"</formula>
    </cfRule>
    <cfRule type="cellIs" priority="104" operator="equal" dxfId="0">
      <formula>"Prolongee"</formula>
    </cfRule>
    <cfRule type="cellIs" priority="105" operator="equal" dxfId="1">
      <formula>"Renouvele"</formula>
    </cfRule>
    <cfRule type="cellIs" priority="106" operator="equal" dxfId="1">
      <formula>"Cloturee"</formula>
    </cfRule>
    <cfRule type="cellIs" priority="107" operator="equal" dxfId="0">
      <formula>"En cours"</formula>
    </cfRule>
    <cfRule type="cellIs" priority="108" operator="equal" dxfId="0">
      <formula>"Candidatures en cours"</formula>
    </cfRule>
  </conditionalFormatting>
  <conditionalFormatting sqref="B8:B87">
    <cfRule type="expression" priority="109" dxfId="3">
      <formula>AND($C8="",$C7&lt;&gt;"")</formula>
    </cfRule>
  </conditionalFormatting>
  <conditionalFormatting sqref="C8:C87">
    <cfRule type="expression" priority="110" dxfId="3">
      <formula>AND($C8="",$C7&lt;&gt;"")</formula>
    </cfRule>
  </conditionalFormatting>
  <conditionalFormatting sqref="D8:D87">
    <cfRule type="expression" priority="111" dxfId="3">
      <formula>AND($C8="",$C7&lt;&gt;"")</formula>
    </cfRule>
  </conditionalFormatting>
  <conditionalFormatting sqref="E8:E87">
    <cfRule type="expression" priority="112" dxfId="3">
      <formula>AND($C8="",$C7&lt;&gt;"")</formula>
    </cfRule>
  </conditionalFormatting>
  <conditionalFormatting sqref="F8:F87">
    <cfRule type="expression" priority="113" dxfId="3">
      <formula>AND($C8="",$C7&lt;&gt;"")</formula>
    </cfRule>
  </conditionalFormatting>
  <conditionalFormatting sqref="G8:G87">
    <cfRule type="expression" priority="114" dxfId="3">
      <formula>AND($C8="",$C7&lt;&gt;"")</formula>
    </cfRule>
  </conditionalFormatting>
  <conditionalFormatting sqref="H8:H87">
    <cfRule type="expression" priority="115" dxfId="3">
      <formula>AND($C8="",$C7&lt;&gt;"")</formula>
    </cfRule>
  </conditionalFormatting>
  <conditionalFormatting sqref="I8:I87">
    <cfRule type="expression" priority="116" dxfId="3">
      <formula>AND($C8="",$C7&lt;&gt;"")</formula>
    </cfRule>
  </conditionalFormatting>
  <conditionalFormatting sqref="J8:J87">
    <cfRule type="expression" priority="117" dxfId="3">
      <formula>AND($C8="",$C7&lt;&gt;"")</formula>
    </cfRule>
  </conditionalFormatting>
  <conditionalFormatting sqref="K8:K87">
    <cfRule type="expression" priority="118" dxfId="3">
      <formula>AND($C8="",$C7&lt;&gt;"")</formula>
    </cfRule>
  </conditionalFormatting>
  <conditionalFormatting sqref="L8:L87">
    <cfRule type="expression" priority="119" dxfId="3">
      <formula>AND($C8="",$C7&lt;&gt;"")</formula>
    </cfRule>
  </conditionalFormatting>
  <conditionalFormatting sqref="M8:M87">
    <cfRule type="expression" priority="120" dxfId="3">
      <formula>AND($C8="",$C7&lt;&gt;"")</formula>
    </cfRule>
  </conditionalFormatting>
  <conditionalFormatting sqref="N8:N87">
    <cfRule type="expression" priority="121" dxfId="3">
      <formula>AND($C8="",$C7&lt;&gt;"")</formula>
    </cfRule>
  </conditionalFormatting>
  <conditionalFormatting sqref="O8:O87">
    <cfRule type="expression" priority="122" dxfId="3">
      <formula>AND($C8="",$C7&lt;&gt;"")</formula>
    </cfRule>
  </conditionalFormatting>
  <dataValidations count="3">
    <dataValidation sqref="H5:H87" showDropDown="0" showInputMessage="0" showErrorMessage="0" allowBlank="1" errorTitle="Erreur" error="Valeur invalide" promptTitle="Liste" prompt="Choisir dans la liste" type="list">
      <formula1>'_Lists'!$J$2:$J$7</formula1>
    </dataValidation>
    <dataValidation sqref="K5:K87" showDropDown="0" showInputMessage="0" showErrorMessage="0" allowBlank="1" errorTitle="Erreur" error="Valeur invalide" promptTitle="Liste" prompt="Choisir dans la liste" type="list">
      <formula1>'_Lists'!$I$2:$I$5</formula1>
    </dataValidation>
    <dataValidation sqref="L5:L87" showDropDown="0" showInputMessage="0" showErrorMessage="0" allowBlank="1" errorTitle="Erreur" error="Valeur invalide" promptTitle="Liste" prompt="Choisir dans la liste" type="list">
      <formula1>'_Lists'!$K$2:$K$5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T10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20" customWidth="1" min="3" max="3"/>
    <col width="20" customWidth="1" min="4" max="4"/>
    <col width="14" customWidth="1" min="5" max="5"/>
    <col width="20" customWidth="1" min="6" max="6"/>
    <col width="22" customWidth="1" min="7" max="7"/>
    <col width="22" customWidth="1" min="8" max="8"/>
    <col width="22" customWidth="1" min="9" max="9"/>
    <col width="24" customWidth="1" min="10" max="10"/>
    <col width="22" customWidth="1" min="11" max="11"/>
    <col width="12" customWidth="1" min="12" max="12"/>
    <col width="18" customWidth="1" min="13" max="13"/>
    <col width="18" customWidth="1" min="14" max="14"/>
    <col width="18" customWidth="1" min="15" max="15"/>
    <col width="16" customWidth="1" min="16" max="16"/>
    <col width="30" customWidth="1" min="17" max="17"/>
  </cols>
  <sheetData>
    <row r="1" ht="15" customHeight="1"/>
    <row r="2" ht="32" customHeight="1">
      <c r="B2" s="3" t="inlineStr">
        <is>
          <t>GRILLE D'EVALUATION CANDIDATS</t>
        </is>
      </c>
    </row>
    <row r="3" ht="8" customHeight="1">
      <c r="B3" s="4" t="inlineStr">
        <is>
          <t>Evaluation structuree des candidats lors des entretiens</t>
        </is>
      </c>
    </row>
    <row r="4" ht="28" customHeight="1">
      <c r="B4" s="5" t="inlineStr">
        <is>
          <t>N° Evaluation</t>
        </is>
      </c>
      <c r="C4" s="5" t="inlineStr">
        <is>
          <t>Candidat</t>
        </is>
      </c>
      <c r="D4" s="5" t="inlineStr">
        <is>
          <t>Poste Vise</t>
        </is>
      </c>
      <c r="E4" s="5" t="inlineStr">
        <is>
          <t>Date Evaluation</t>
        </is>
      </c>
      <c r="F4" s="5" t="inlineStr">
        <is>
          <t>Evaluateur</t>
        </is>
      </c>
      <c r="G4" s="5" t="inlineStr">
        <is>
          <t>Experience / Competences (/5)</t>
        </is>
      </c>
      <c r="H4" s="5" t="inlineStr">
        <is>
          <t>Motivation / Projet (/5)</t>
        </is>
      </c>
      <c r="I4" s="5" t="inlineStr">
        <is>
          <t>Adaptabilite / Culture (/5)</t>
        </is>
      </c>
      <c r="J4" s="5" t="inlineStr">
        <is>
          <t>Presentation / Communication (/5)</t>
        </is>
      </c>
      <c r="K4" s="5" t="inlineStr">
        <is>
          <t>Technique / Metier (/5)</t>
        </is>
      </c>
      <c r="L4" s="5" t="inlineStr">
        <is>
          <t>Total (/25)</t>
        </is>
      </c>
      <c r="M4" s="5" t="inlineStr">
        <is>
          <t>Recommandation</t>
        </is>
      </c>
      <c r="N4" s="5" t="inlineStr">
        <is>
          <t>Salaire Souhaite (FCFA)</t>
        </is>
      </c>
      <c r="O4" s="5" t="inlineStr">
        <is>
          <t>Salaire Propose (FCFA)</t>
        </is>
      </c>
      <c r="P4" s="5" t="inlineStr">
        <is>
          <t>Decision Finale</t>
        </is>
      </c>
      <c r="Q4" t="inlineStr">
        <is>
          <t>Notes</t>
        </is>
      </c>
      <c r="R4" t="inlineStr">
        <is>
          <t>Source Candidature</t>
        </is>
      </c>
      <c r="S4" t="inlineStr">
        <is>
          <t>Statut Candidat</t>
        </is>
      </c>
      <c r="T4" t="inlineStr">
        <is>
          <t>Score Entretien (/20)</t>
        </is>
      </c>
    </row>
    <row r="5" ht="22" customHeight="1">
      <c r="B5" s="6" t="inlineStr">
        <is>
          <t>EVAL-001</t>
        </is>
      </c>
      <c r="C5" s="6" t="inlineStr">
        <is>
          <t>Nkoulou Amina</t>
        </is>
      </c>
      <c r="D5" s="6" t="inlineStr">
        <is>
          <t>Chef de projet digital</t>
        </is>
      </c>
      <c r="E5" s="35" t="n">
        <v>45682</v>
      </c>
      <c r="F5" s="6" t="inlineStr">
        <is>
          <t>Nkoulou Patrice</t>
        </is>
      </c>
      <c r="G5" s="8" t="n">
        <v>4</v>
      </c>
      <c r="H5" s="8" t="n">
        <v>5</v>
      </c>
      <c r="I5" s="8" t="n">
        <v>4</v>
      </c>
      <c r="J5" s="8" t="n">
        <v>5</v>
      </c>
      <c r="K5" s="8" t="n">
        <v>4</v>
      </c>
      <c r="L5" s="8" t="n"/>
      <c r="M5" s="6" t="inlineStr">
        <is>
          <t>Embauche recommandee</t>
        </is>
      </c>
      <c r="N5" s="8" t="n">
        <v>400000</v>
      </c>
      <c r="O5" s="8" t="n">
        <v>380000</v>
      </c>
      <c r="P5" s="6" t="inlineStr">
        <is>
          <t>Embauche recommandee</t>
        </is>
      </c>
      <c r="Q5" t="inlineStr">
        <is>
          <t>Profil ideal pour le poste</t>
        </is>
      </c>
      <c r="R5">
        <f>IFERROR(VLOOKUP(C5,'2-Base Candidats'!D5:AJ85,21,FALSE),"")</f>
        <v/>
      </c>
      <c r="S5">
        <f>IFERROR(VLOOKUP(C5,'2-Base Candidats'!D5:AJ85,23,FALSE),"")</f>
        <v/>
      </c>
      <c r="T5">
        <f>IFERROR(VLOOKUP(C5,'3-Planning Entretiens'!C5:O85,11,FALSE),"")</f>
        <v/>
      </c>
    </row>
    <row r="6" ht="22" customHeight="1">
      <c r="B6" s="10" t="inlineStr">
        <is>
          <t>EVAL-002</t>
        </is>
      </c>
      <c r="C6" s="10" t="inlineStr">
        <is>
          <t>Mbarga Jean-Pierre</t>
        </is>
      </c>
      <c r="D6" s="10" t="inlineStr">
        <is>
          <t>Comptable senior</t>
        </is>
      </c>
      <c r="E6" s="36" t="n">
        <v>45685</v>
      </c>
      <c r="F6" s="10" t="inlineStr">
        <is>
          <t>Fotso Marguerite</t>
        </is>
      </c>
      <c r="G6" s="12" t="n">
        <v>3</v>
      </c>
      <c r="H6" s="12" t="n">
        <v>3</v>
      </c>
      <c r="I6" s="12" t="n">
        <v>3</v>
      </c>
      <c r="J6" s="12" t="n">
        <v>3</v>
      </c>
      <c r="K6" s="12" t="n">
        <v>2</v>
      </c>
      <c r="L6" s="12" t="n"/>
      <c r="M6" s="10" t="inlineStr">
        <is>
          <t>Refus</t>
        </is>
      </c>
      <c r="N6" s="12" t="n">
        <v>350000</v>
      </c>
      <c r="O6" s="12" t="n">
        <v>300000</v>
      </c>
      <c r="P6" s="10" t="inlineStr">
        <is>
          <t>Refus</t>
        </is>
      </c>
      <c r="Q6" t="inlineStr">
        <is>
          <t>Manque d'experience senior</t>
        </is>
      </c>
      <c r="R6">
        <f>IFERROR(VLOOKUP(C6,'2-Base Candidats'!D5:AJ85,21,FALSE),"")</f>
        <v/>
      </c>
      <c r="S6">
        <f>IFERROR(VLOOKUP(C6,'2-Base Candidats'!D5:AJ85,23,FALSE),"")</f>
        <v/>
      </c>
      <c r="T6">
        <f>IFERROR(VLOOKUP(C6,'3-Planning Entretiens'!C5:O85,11,FALSE),"")</f>
        <v/>
      </c>
    </row>
    <row r="7" ht="22" customHeight="1">
      <c r="B7" s="6" t="inlineStr">
        <is>
          <t>EVAL-003</t>
        </is>
      </c>
      <c r="C7" s="6" t="inlineStr">
        <is>
          <t>Konate Aissatou</t>
        </is>
      </c>
      <c r="D7" s="6" t="inlineStr">
        <is>
          <t>Assistante RH</t>
        </is>
      </c>
      <c r="E7" s="35" t="n">
        <v>45708</v>
      </c>
      <c r="F7" s="6" t="inlineStr">
        <is>
          <t>Nganou Clarisse</t>
        </is>
      </c>
      <c r="G7" s="8" t="n">
        <v>3</v>
      </c>
      <c r="H7" s="8" t="n">
        <v>4</v>
      </c>
      <c r="I7" s="8" t="n">
        <v>4</v>
      </c>
      <c r="J7" s="8" t="n">
        <v>4</v>
      </c>
      <c r="K7" s="8" t="n">
        <v>3</v>
      </c>
      <c r="L7" s="8" t="n"/>
      <c r="M7" s="6" t="inlineStr">
        <is>
          <t>Embauche avec reserve</t>
        </is>
      </c>
      <c r="N7" s="8" t="n">
        <v>180000</v>
      </c>
      <c r="O7" s="8" t="n">
        <v>160000</v>
      </c>
      <c r="P7" s="6" t="inlineStr">
        <is>
          <t>Embauche recommandee</t>
        </is>
      </c>
      <c r="Q7" t="inlineStr">
        <is>
          <t>Bon potentiel a developper</t>
        </is>
      </c>
      <c r="R7">
        <f>IFERROR(VLOOKUP(C7,'2-Base Candidats'!D5:AJ85,21,FALSE),"")</f>
        <v/>
      </c>
      <c r="S7">
        <f>IFERROR(VLOOKUP(C7,'2-Base Candidats'!D5:AJ85,23,FALSE),"")</f>
        <v/>
      </c>
      <c r="T7">
        <f>IFERROR(VLOOKUP(C7,'3-Planning Entretiens'!C5:O85,11,FALSE),"")</f>
        <v/>
      </c>
    </row>
    <row r="8" ht="22" customHeight="1">
      <c r="B8" s="24">
        <f>IF(C8="","","EVAL-"&amp;TEXT(COUNTA($C$5:C8),"000"))</f>
        <v/>
      </c>
      <c r="C8" s="10" t="n"/>
      <c r="D8" s="10" t="n"/>
      <c r="E8" s="36" t="n"/>
      <c r="F8" s="10" t="n"/>
      <c r="G8" s="12" t="n"/>
      <c r="H8" s="12" t="n"/>
      <c r="I8" s="12" t="n"/>
      <c r="J8" s="12" t="n"/>
      <c r="K8" s="12" t="n"/>
      <c r="L8" s="12" t="n"/>
      <c r="M8" s="10" t="n"/>
      <c r="N8" s="12" t="n"/>
      <c r="O8" s="12" t="n"/>
      <c r="P8" s="10" t="n"/>
      <c r="R8">
        <f>IFERROR(VLOOKUP(C8,'2-Base Candidats'!D5:AJ85,21,FALSE),"")</f>
        <v/>
      </c>
      <c r="S8">
        <f>IFERROR(VLOOKUP(C8,'2-Base Candidats'!D5:AJ85,23,FALSE),"")</f>
        <v/>
      </c>
      <c r="T8">
        <f>IFERROR(VLOOKUP(C8,'3-Planning Entretiens'!C5:O85,11,FALSE),"")</f>
        <v/>
      </c>
    </row>
    <row r="9" ht="22" customHeight="1">
      <c r="B9" s="25">
        <f>IF(C9="","","EVAL-"&amp;TEXT(COUNTA($C$5:C9),"000"))</f>
        <v/>
      </c>
      <c r="C9" s="6" t="n"/>
      <c r="D9" s="6" t="n"/>
      <c r="E9" s="35" t="n"/>
      <c r="F9" s="6" t="n"/>
      <c r="G9" s="8" t="n"/>
      <c r="H9" s="8" t="n"/>
      <c r="I9" s="8" t="n"/>
      <c r="J9" s="8" t="n"/>
      <c r="K9" s="8" t="n"/>
      <c r="L9" s="8" t="n"/>
      <c r="M9" s="6" t="n"/>
      <c r="N9" s="8" t="n"/>
      <c r="O9" s="8" t="n"/>
      <c r="P9" s="6" t="n"/>
      <c r="R9">
        <f>IFERROR(VLOOKUP(C9,'2-Base Candidats'!D5:AJ85,21,FALSE),"")</f>
        <v/>
      </c>
      <c r="S9">
        <f>IFERROR(VLOOKUP(C9,'2-Base Candidats'!D5:AJ85,23,FALSE),"")</f>
        <v/>
      </c>
      <c r="T9">
        <f>IFERROR(VLOOKUP(C9,'3-Planning Entretiens'!C5:O85,11,FALSE),"")</f>
        <v/>
      </c>
    </row>
    <row r="10" ht="22" customHeight="1">
      <c r="B10" s="24">
        <f>IF(C10="","","EVAL-"&amp;TEXT(COUNTA($C$5:C10),"000"))</f>
        <v/>
      </c>
      <c r="C10" s="10" t="n"/>
      <c r="D10" s="10" t="n"/>
      <c r="E10" s="36" t="n"/>
      <c r="F10" s="10" t="n"/>
      <c r="G10" s="12" t="n"/>
      <c r="H10" s="12" t="n"/>
      <c r="I10" s="12" t="n"/>
      <c r="J10" s="12" t="n"/>
      <c r="K10" s="12" t="n"/>
      <c r="L10" s="12" t="n"/>
      <c r="M10" s="10" t="n"/>
      <c r="N10" s="12" t="n"/>
      <c r="O10" s="12" t="n"/>
      <c r="P10" s="10" t="n"/>
      <c r="R10">
        <f>IFERROR(VLOOKUP(C10,'2-Base Candidats'!D5:AJ85,21,FALSE),"")</f>
        <v/>
      </c>
      <c r="S10">
        <f>IFERROR(VLOOKUP(C10,'2-Base Candidats'!D5:AJ85,23,FALSE),"")</f>
        <v/>
      </c>
      <c r="T10">
        <f>IFERROR(VLOOKUP(C10,'3-Planning Entretiens'!C5:O85,11,FALSE),"")</f>
        <v/>
      </c>
    </row>
    <row r="11" ht="22" customHeight="1">
      <c r="B11" s="25">
        <f>IF(C11="","","EVAL-"&amp;TEXT(COUNTA($C$5:C11),"000"))</f>
        <v/>
      </c>
      <c r="C11" s="6" t="n"/>
      <c r="D11" s="6" t="n"/>
      <c r="E11" s="35" t="n"/>
      <c r="F11" s="6" t="n"/>
      <c r="G11" s="8" t="n"/>
      <c r="H11" s="8" t="n"/>
      <c r="I11" s="8" t="n"/>
      <c r="J11" s="8" t="n"/>
      <c r="K11" s="8" t="n"/>
      <c r="L11" s="8" t="n"/>
      <c r="M11" s="6" t="n"/>
      <c r="N11" s="8" t="n"/>
      <c r="O11" s="8" t="n"/>
      <c r="P11" s="6" t="n"/>
      <c r="R11">
        <f>IFERROR(VLOOKUP(C11,'2-Base Candidats'!D5:AJ85,21,FALSE),"")</f>
        <v/>
      </c>
      <c r="S11">
        <f>IFERROR(VLOOKUP(C11,'2-Base Candidats'!D5:AJ85,23,FALSE),"")</f>
        <v/>
      </c>
      <c r="T11">
        <f>IFERROR(VLOOKUP(C11,'3-Planning Entretiens'!C5:O85,11,FALSE),"")</f>
        <v/>
      </c>
    </row>
    <row r="12" ht="22" customHeight="1">
      <c r="B12" s="24">
        <f>IF(C12="","","EVAL-"&amp;TEXT(COUNTA($C$5:C12),"000"))</f>
        <v/>
      </c>
      <c r="C12" s="10" t="n"/>
      <c r="D12" s="10" t="n"/>
      <c r="E12" s="36" t="n"/>
      <c r="F12" s="10" t="n"/>
      <c r="G12" s="12" t="n"/>
      <c r="H12" s="12" t="n"/>
      <c r="I12" s="12" t="n"/>
      <c r="J12" s="12" t="n"/>
      <c r="K12" s="12" t="n"/>
      <c r="L12" s="12" t="n"/>
      <c r="M12" s="10" t="n"/>
      <c r="N12" s="12" t="n"/>
      <c r="O12" s="12" t="n"/>
      <c r="P12" s="10" t="n"/>
      <c r="R12">
        <f>IFERROR(VLOOKUP(C12,'2-Base Candidats'!D5:AJ85,21,FALSE),"")</f>
        <v/>
      </c>
      <c r="S12">
        <f>IFERROR(VLOOKUP(C12,'2-Base Candidats'!D5:AJ85,23,FALSE),"")</f>
        <v/>
      </c>
      <c r="T12">
        <f>IFERROR(VLOOKUP(C12,'3-Planning Entretiens'!C5:O85,11,FALSE),"")</f>
        <v/>
      </c>
    </row>
    <row r="13" ht="22" customHeight="1">
      <c r="B13" s="25">
        <f>IF(C13="","","EVAL-"&amp;TEXT(COUNTA($C$5:C13),"000"))</f>
        <v/>
      </c>
      <c r="C13" s="6" t="n"/>
      <c r="D13" s="6" t="n"/>
      <c r="E13" s="35" t="n"/>
      <c r="F13" s="6" t="n"/>
      <c r="G13" s="8" t="n"/>
      <c r="H13" s="8" t="n"/>
      <c r="I13" s="8" t="n"/>
      <c r="J13" s="8" t="n"/>
      <c r="K13" s="8" t="n"/>
      <c r="L13" s="8" t="n"/>
      <c r="M13" s="6" t="n"/>
      <c r="N13" s="8" t="n"/>
      <c r="O13" s="8" t="n"/>
      <c r="P13" s="6" t="n"/>
      <c r="R13">
        <f>IFERROR(VLOOKUP(C13,'2-Base Candidats'!D5:AJ85,21,FALSE),"")</f>
        <v/>
      </c>
      <c r="S13">
        <f>IFERROR(VLOOKUP(C13,'2-Base Candidats'!D5:AJ85,23,FALSE),"")</f>
        <v/>
      </c>
      <c r="T13">
        <f>IFERROR(VLOOKUP(C13,'3-Planning Entretiens'!C5:O85,11,FALSE),"")</f>
        <v/>
      </c>
    </row>
    <row r="14" ht="22" customHeight="1">
      <c r="B14" s="24">
        <f>IF(C14="","","EVAL-"&amp;TEXT(COUNTA($C$5:C14),"000"))</f>
        <v/>
      </c>
      <c r="C14" s="10" t="n"/>
      <c r="D14" s="10" t="n"/>
      <c r="E14" s="36" t="n"/>
      <c r="F14" s="10" t="n"/>
      <c r="G14" s="12" t="n"/>
      <c r="H14" s="12" t="n"/>
      <c r="I14" s="12" t="n"/>
      <c r="J14" s="12" t="n"/>
      <c r="K14" s="12" t="n"/>
      <c r="L14" s="12" t="n"/>
      <c r="M14" s="10" t="n"/>
      <c r="N14" s="12" t="n"/>
      <c r="O14" s="12" t="n"/>
      <c r="P14" s="10" t="n"/>
      <c r="R14">
        <f>IFERROR(VLOOKUP(C14,'2-Base Candidats'!D5:AJ85,21,FALSE),"")</f>
        <v/>
      </c>
      <c r="S14">
        <f>IFERROR(VLOOKUP(C14,'2-Base Candidats'!D5:AJ85,23,FALSE),"")</f>
        <v/>
      </c>
      <c r="T14">
        <f>IFERROR(VLOOKUP(C14,'3-Planning Entretiens'!C5:O85,11,FALSE),"")</f>
        <v/>
      </c>
    </row>
    <row r="15" ht="22" customHeight="1">
      <c r="B15" s="25">
        <f>IF(C15="","","EVAL-"&amp;TEXT(COUNTA($C$5:C15),"000"))</f>
        <v/>
      </c>
      <c r="C15" s="6" t="n"/>
      <c r="D15" s="6" t="n"/>
      <c r="E15" s="35" t="n"/>
      <c r="F15" s="6" t="n"/>
      <c r="G15" s="8" t="n"/>
      <c r="H15" s="8" t="n"/>
      <c r="I15" s="8" t="n"/>
      <c r="J15" s="8" t="n"/>
      <c r="K15" s="8" t="n"/>
      <c r="L15" s="8" t="n"/>
      <c r="M15" s="6" t="n"/>
      <c r="N15" s="8" t="n"/>
      <c r="O15" s="8" t="n"/>
      <c r="P15" s="6" t="n"/>
      <c r="R15">
        <f>IFERROR(VLOOKUP(C15,'2-Base Candidats'!D5:AJ85,21,FALSE),"")</f>
        <v/>
      </c>
      <c r="S15">
        <f>IFERROR(VLOOKUP(C15,'2-Base Candidats'!D5:AJ85,23,FALSE),"")</f>
        <v/>
      </c>
      <c r="T15">
        <f>IFERROR(VLOOKUP(C15,'3-Planning Entretiens'!C5:O85,11,FALSE),"")</f>
        <v/>
      </c>
    </row>
    <row r="16" ht="22" customHeight="1">
      <c r="B16" s="24">
        <f>IF(C16="","","EVAL-"&amp;TEXT(COUNTA($C$5:C16),"000"))</f>
        <v/>
      </c>
      <c r="C16" s="10" t="n"/>
      <c r="D16" s="10" t="n"/>
      <c r="E16" s="36" t="n"/>
      <c r="F16" s="10" t="n"/>
      <c r="G16" s="12" t="n"/>
      <c r="H16" s="12" t="n"/>
      <c r="I16" s="12" t="n"/>
      <c r="J16" s="12" t="n"/>
      <c r="K16" s="12" t="n"/>
      <c r="L16" s="12" t="n"/>
      <c r="M16" s="10" t="n"/>
      <c r="N16" s="12" t="n"/>
      <c r="O16" s="12" t="n"/>
      <c r="P16" s="10" t="n"/>
      <c r="R16">
        <f>IFERROR(VLOOKUP(C16,'2-Base Candidats'!D5:AJ85,21,FALSE),"")</f>
        <v/>
      </c>
      <c r="S16">
        <f>IFERROR(VLOOKUP(C16,'2-Base Candidats'!D5:AJ85,23,FALSE),"")</f>
        <v/>
      </c>
      <c r="T16">
        <f>IFERROR(VLOOKUP(C16,'3-Planning Entretiens'!C5:O85,11,FALSE),"")</f>
        <v/>
      </c>
    </row>
    <row r="17" ht="22" customHeight="1">
      <c r="B17" s="25">
        <f>IF(C17="","","EVAL-"&amp;TEXT(COUNTA($C$5:C17),"000"))</f>
        <v/>
      </c>
      <c r="C17" s="6" t="n"/>
      <c r="D17" s="6" t="n"/>
      <c r="E17" s="35" t="n"/>
      <c r="F17" s="6" t="n"/>
      <c r="G17" s="8" t="n"/>
      <c r="H17" s="8" t="n"/>
      <c r="I17" s="8" t="n"/>
      <c r="J17" s="8" t="n"/>
      <c r="K17" s="8" t="n"/>
      <c r="L17" s="8" t="n"/>
      <c r="M17" s="6" t="n"/>
      <c r="N17" s="8" t="n"/>
      <c r="O17" s="8" t="n"/>
      <c r="P17" s="6" t="n"/>
      <c r="R17">
        <f>IFERROR(VLOOKUP(C17,'2-Base Candidats'!D5:AJ85,21,FALSE),"")</f>
        <v/>
      </c>
      <c r="S17">
        <f>IFERROR(VLOOKUP(C17,'2-Base Candidats'!D5:AJ85,23,FALSE),"")</f>
        <v/>
      </c>
      <c r="T17">
        <f>IFERROR(VLOOKUP(C17,'3-Planning Entretiens'!C5:O85,11,FALSE),"")</f>
        <v/>
      </c>
    </row>
    <row r="18" ht="22" customHeight="1">
      <c r="B18" s="24">
        <f>IF(C18="","","EVAL-"&amp;TEXT(COUNTA($C$5:C18),"000"))</f>
        <v/>
      </c>
      <c r="C18" s="10" t="n"/>
      <c r="D18" s="10" t="n"/>
      <c r="E18" s="36" t="n"/>
      <c r="F18" s="10" t="n"/>
      <c r="G18" s="12" t="n"/>
      <c r="H18" s="12" t="n"/>
      <c r="I18" s="12" t="n"/>
      <c r="J18" s="12" t="n"/>
      <c r="K18" s="12" t="n"/>
      <c r="L18" s="12" t="n"/>
      <c r="M18" s="10" t="n"/>
      <c r="N18" s="12" t="n"/>
      <c r="O18" s="12" t="n"/>
      <c r="P18" s="10" t="n"/>
      <c r="R18">
        <f>IFERROR(VLOOKUP(C18,'2-Base Candidats'!D5:AJ85,21,FALSE),"")</f>
        <v/>
      </c>
      <c r="S18">
        <f>IFERROR(VLOOKUP(C18,'2-Base Candidats'!D5:AJ85,23,FALSE),"")</f>
        <v/>
      </c>
      <c r="T18">
        <f>IFERROR(VLOOKUP(C18,'3-Planning Entretiens'!C5:O85,11,FALSE),"")</f>
        <v/>
      </c>
    </row>
    <row r="19" ht="22" customHeight="1">
      <c r="B19" s="25">
        <f>IF(C19="","","EVAL-"&amp;TEXT(COUNTA($C$5:C19),"000"))</f>
        <v/>
      </c>
      <c r="C19" s="6" t="n"/>
      <c r="D19" s="6" t="n"/>
      <c r="E19" s="35" t="n"/>
      <c r="F19" s="6" t="n"/>
      <c r="G19" s="8" t="n"/>
      <c r="H19" s="8" t="n"/>
      <c r="I19" s="8" t="n"/>
      <c r="J19" s="8" t="n"/>
      <c r="K19" s="8" t="n"/>
      <c r="L19" s="8" t="n"/>
      <c r="M19" s="6" t="n"/>
      <c r="N19" s="8" t="n"/>
      <c r="O19" s="8" t="n"/>
      <c r="P19" s="6" t="n"/>
      <c r="R19">
        <f>IFERROR(VLOOKUP(C19,'2-Base Candidats'!D5:AJ85,21,FALSE),"")</f>
        <v/>
      </c>
      <c r="S19">
        <f>IFERROR(VLOOKUP(C19,'2-Base Candidats'!D5:AJ85,23,FALSE),"")</f>
        <v/>
      </c>
      <c r="T19">
        <f>IFERROR(VLOOKUP(C19,'3-Planning Entretiens'!C5:O85,11,FALSE),"")</f>
        <v/>
      </c>
    </row>
    <row r="20" ht="22" customHeight="1">
      <c r="B20" s="24">
        <f>IF(C20="","","EVAL-"&amp;TEXT(COUNTA($C$5:C20),"000"))</f>
        <v/>
      </c>
      <c r="C20" s="10" t="n"/>
      <c r="D20" s="10" t="n"/>
      <c r="E20" s="36" t="n"/>
      <c r="F20" s="10" t="n"/>
      <c r="G20" s="12" t="n"/>
      <c r="H20" s="12" t="n"/>
      <c r="I20" s="12" t="n"/>
      <c r="J20" s="12" t="n"/>
      <c r="K20" s="12" t="n"/>
      <c r="L20" s="12" t="n"/>
      <c r="M20" s="10" t="n"/>
      <c r="N20" s="12" t="n"/>
      <c r="O20" s="12" t="n"/>
      <c r="P20" s="10" t="n"/>
      <c r="R20">
        <f>IFERROR(VLOOKUP(C20,'2-Base Candidats'!D5:AJ85,21,FALSE),"")</f>
        <v/>
      </c>
      <c r="S20">
        <f>IFERROR(VLOOKUP(C20,'2-Base Candidats'!D5:AJ85,23,FALSE),"")</f>
        <v/>
      </c>
      <c r="T20">
        <f>IFERROR(VLOOKUP(C20,'3-Planning Entretiens'!C5:O85,11,FALSE),"")</f>
        <v/>
      </c>
    </row>
    <row r="21" ht="22" customHeight="1">
      <c r="B21" s="25">
        <f>IF(C21="","","EVAL-"&amp;TEXT(COUNTA($C$5:C21),"000"))</f>
        <v/>
      </c>
      <c r="C21" s="6" t="n"/>
      <c r="D21" s="6" t="n"/>
      <c r="E21" s="35" t="n"/>
      <c r="F21" s="6" t="n"/>
      <c r="G21" s="8" t="n"/>
      <c r="H21" s="8" t="n"/>
      <c r="I21" s="8" t="n"/>
      <c r="J21" s="8" t="n"/>
      <c r="K21" s="8" t="n"/>
      <c r="L21" s="8" t="n"/>
      <c r="M21" s="6" t="n"/>
      <c r="N21" s="8" t="n"/>
      <c r="O21" s="8" t="n"/>
      <c r="P21" s="6" t="n"/>
      <c r="R21">
        <f>IFERROR(VLOOKUP(C21,'2-Base Candidats'!D5:AJ85,21,FALSE),"")</f>
        <v/>
      </c>
      <c r="S21">
        <f>IFERROR(VLOOKUP(C21,'2-Base Candidats'!D5:AJ85,23,FALSE),"")</f>
        <v/>
      </c>
      <c r="T21">
        <f>IFERROR(VLOOKUP(C21,'3-Planning Entretiens'!C5:O85,11,FALSE),"")</f>
        <v/>
      </c>
    </row>
    <row r="22" ht="22" customHeight="1">
      <c r="B22" s="24">
        <f>IF(C22="","","EVAL-"&amp;TEXT(COUNTA($C$5:C22),"000"))</f>
        <v/>
      </c>
      <c r="C22" s="10" t="n"/>
      <c r="D22" s="10" t="n"/>
      <c r="E22" s="36" t="n"/>
      <c r="F22" s="10" t="n"/>
      <c r="G22" s="12" t="n"/>
      <c r="H22" s="12" t="n"/>
      <c r="I22" s="12" t="n"/>
      <c r="J22" s="12" t="n"/>
      <c r="K22" s="12" t="n"/>
      <c r="L22" s="12" t="n"/>
      <c r="M22" s="10" t="n"/>
      <c r="N22" s="12" t="n"/>
      <c r="O22" s="12" t="n"/>
      <c r="P22" s="10" t="n"/>
      <c r="R22">
        <f>IFERROR(VLOOKUP(C22,'2-Base Candidats'!D5:AJ85,21,FALSE),"")</f>
        <v/>
      </c>
      <c r="S22">
        <f>IFERROR(VLOOKUP(C22,'2-Base Candidats'!D5:AJ85,23,FALSE),"")</f>
        <v/>
      </c>
      <c r="T22">
        <f>IFERROR(VLOOKUP(C22,'3-Planning Entretiens'!C5:O85,11,FALSE),"")</f>
        <v/>
      </c>
    </row>
    <row r="23" ht="22" customHeight="1">
      <c r="B23" s="25">
        <f>IF(C23="","","EVAL-"&amp;TEXT(COUNTA($C$5:C23),"000"))</f>
        <v/>
      </c>
      <c r="C23" s="6" t="n"/>
      <c r="D23" s="6" t="n"/>
      <c r="E23" s="35" t="n"/>
      <c r="F23" s="6" t="n"/>
      <c r="G23" s="8" t="n"/>
      <c r="H23" s="8" t="n"/>
      <c r="I23" s="8" t="n"/>
      <c r="J23" s="8" t="n"/>
      <c r="K23" s="8" t="n"/>
      <c r="L23" s="8" t="n"/>
      <c r="M23" s="6" t="n"/>
      <c r="N23" s="8" t="n"/>
      <c r="O23" s="8" t="n"/>
      <c r="P23" s="6" t="n"/>
      <c r="R23">
        <f>IFERROR(VLOOKUP(C23,'2-Base Candidats'!D5:AJ85,21,FALSE),"")</f>
        <v/>
      </c>
      <c r="S23">
        <f>IFERROR(VLOOKUP(C23,'2-Base Candidats'!D5:AJ85,23,FALSE),"")</f>
        <v/>
      </c>
      <c r="T23">
        <f>IFERROR(VLOOKUP(C23,'3-Planning Entretiens'!C5:O85,11,FALSE),"")</f>
        <v/>
      </c>
    </row>
    <row r="24" ht="22" customHeight="1">
      <c r="B24" s="24">
        <f>IF(C24="","","EVAL-"&amp;TEXT(COUNTA($C$5:C24),"000"))</f>
        <v/>
      </c>
      <c r="C24" s="10" t="n"/>
      <c r="D24" s="10" t="n"/>
      <c r="E24" s="36" t="n"/>
      <c r="F24" s="10" t="n"/>
      <c r="G24" s="12" t="n"/>
      <c r="H24" s="12" t="n"/>
      <c r="I24" s="12" t="n"/>
      <c r="J24" s="12" t="n"/>
      <c r="K24" s="12" t="n"/>
      <c r="L24" s="12" t="n"/>
      <c r="M24" s="10" t="n"/>
      <c r="N24" s="12" t="n"/>
      <c r="O24" s="12" t="n"/>
      <c r="P24" s="10" t="n"/>
      <c r="R24">
        <f>IFERROR(VLOOKUP(C24,'2-Base Candidats'!D5:AJ85,21,FALSE),"")</f>
        <v/>
      </c>
      <c r="S24">
        <f>IFERROR(VLOOKUP(C24,'2-Base Candidats'!D5:AJ85,23,FALSE),"")</f>
        <v/>
      </c>
      <c r="T24">
        <f>IFERROR(VLOOKUP(C24,'3-Planning Entretiens'!C5:O85,11,FALSE),"")</f>
        <v/>
      </c>
    </row>
    <row r="25" ht="22" customHeight="1">
      <c r="B25" s="25">
        <f>IF(C25="","","EVAL-"&amp;TEXT(COUNTA($C$5:C25),"000"))</f>
        <v/>
      </c>
      <c r="C25" s="6" t="n"/>
      <c r="D25" s="6" t="n"/>
      <c r="E25" s="35" t="n"/>
      <c r="F25" s="6" t="n"/>
      <c r="G25" s="8" t="n"/>
      <c r="H25" s="8" t="n"/>
      <c r="I25" s="8" t="n"/>
      <c r="J25" s="8" t="n"/>
      <c r="K25" s="8" t="n"/>
      <c r="L25" s="8" t="n"/>
      <c r="M25" s="6" t="n"/>
      <c r="N25" s="8" t="n"/>
      <c r="O25" s="8" t="n"/>
      <c r="P25" s="6" t="n"/>
      <c r="R25">
        <f>IFERROR(VLOOKUP(C25,'2-Base Candidats'!D5:AJ85,21,FALSE),"")</f>
        <v/>
      </c>
      <c r="S25">
        <f>IFERROR(VLOOKUP(C25,'2-Base Candidats'!D5:AJ85,23,FALSE),"")</f>
        <v/>
      </c>
      <c r="T25">
        <f>IFERROR(VLOOKUP(C25,'3-Planning Entretiens'!C5:O85,11,FALSE),"")</f>
        <v/>
      </c>
    </row>
    <row r="26" ht="22" customHeight="1">
      <c r="B26" s="24">
        <f>IF(C26="","","EVAL-"&amp;TEXT(COUNTA($C$5:C26),"000"))</f>
        <v/>
      </c>
      <c r="C26" s="10" t="n"/>
      <c r="D26" s="10" t="n"/>
      <c r="E26" s="36" t="n"/>
      <c r="F26" s="10" t="n"/>
      <c r="G26" s="12" t="n"/>
      <c r="H26" s="12" t="n"/>
      <c r="I26" s="12" t="n"/>
      <c r="J26" s="12" t="n"/>
      <c r="K26" s="12" t="n"/>
      <c r="L26" s="12" t="n"/>
      <c r="M26" s="10" t="n"/>
      <c r="N26" s="12" t="n"/>
      <c r="O26" s="12" t="n"/>
      <c r="P26" s="10" t="n"/>
      <c r="R26">
        <f>IFERROR(VLOOKUP(C26,'2-Base Candidats'!D5:AJ85,21,FALSE),"")</f>
        <v/>
      </c>
      <c r="S26">
        <f>IFERROR(VLOOKUP(C26,'2-Base Candidats'!D5:AJ85,23,FALSE),"")</f>
        <v/>
      </c>
      <c r="T26">
        <f>IFERROR(VLOOKUP(C26,'3-Planning Entretiens'!C5:O85,11,FALSE),"")</f>
        <v/>
      </c>
    </row>
    <row r="27" ht="22" customHeight="1">
      <c r="B27" s="25">
        <f>IF(C27="","","EVAL-"&amp;TEXT(COUNTA($C$5:C27),"000"))</f>
        <v/>
      </c>
      <c r="C27" s="6" t="n"/>
      <c r="D27" s="6" t="n"/>
      <c r="E27" s="35" t="n"/>
      <c r="F27" s="6" t="n"/>
      <c r="G27" s="8" t="n"/>
      <c r="H27" s="8" t="n"/>
      <c r="I27" s="8" t="n"/>
      <c r="J27" s="8" t="n"/>
      <c r="K27" s="8" t="n"/>
      <c r="L27" s="8" t="n"/>
      <c r="M27" s="6" t="n"/>
      <c r="N27" s="8" t="n"/>
      <c r="O27" s="8" t="n"/>
      <c r="P27" s="6" t="n"/>
      <c r="R27">
        <f>IFERROR(VLOOKUP(C27,'2-Base Candidats'!D5:AJ85,21,FALSE),"")</f>
        <v/>
      </c>
      <c r="S27">
        <f>IFERROR(VLOOKUP(C27,'2-Base Candidats'!D5:AJ85,23,FALSE),"")</f>
        <v/>
      </c>
      <c r="T27">
        <f>IFERROR(VLOOKUP(C27,'3-Planning Entretiens'!C5:O85,11,FALSE),"")</f>
        <v/>
      </c>
    </row>
    <row r="28" ht="22" customHeight="1">
      <c r="B28" s="24">
        <f>IF(C28="","","EVAL-"&amp;TEXT(COUNTA($C$5:C28),"000"))</f>
        <v/>
      </c>
      <c r="C28" s="10" t="n"/>
      <c r="D28" s="10" t="n"/>
      <c r="E28" s="36" t="n"/>
      <c r="F28" s="10" t="n"/>
      <c r="G28" s="12" t="n"/>
      <c r="H28" s="12" t="n"/>
      <c r="I28" s="12" t="n"/>
      <c r="J28" s="12" t="n"/>
      <c r="K28" s="12" t="n"/>
      <c r="L28" s="12" t="n"/>
      <c r="M28" s="10" t="n"/>
      <c r="N28" s="12" t="n"/>
      <c r="O28" s="12" t="n"/>
      <c r="P28" s="10" t="n"/>
      <c r="R28">
        <f>IFERROR(VLOOKUP(C28,'2-Base Candidats'!D5:AJ85,21,FALSE),"")</f>
        <v/>
      </c>
      <c r="S28">
        <f>IFERROR(VLOOKUP(C28,'2-Base Candidats'!D5:AJ85,23,FALSE),"")</f>
        <v/>
      </c>
      <c r="T28">
        <f>IFERROR(VLOOKUP(C28,'3-Planning Entretiens'!C5:O85,11,FALSE),"")</f>
        <v/>
      </c>
    </row>
    <row r="29" ht="22" customHeight="1">
      <c r="B29" s="25">
        <f>IF(C29="","","EVAL-"&amp;TEXT(COUNTA($C$5:C29),"000"))</f>
        <v/>
      </c>
      <c r="C29" s="6" t="n"/>
      <c r="D29" s="6" t="n"/>
      <c r="E29" s="35" t="n"/>
      <c r="F29" s="6" t="n"/>
      <c r="G29" s="8" t="n"/>
      <c r="H29" s="8" t="n"/>
      <c r="I29" s="8" t="n"/>
      <c r="J29" s="8" t="n"/>
      <c r="K29" s="8" t="n"/>
      <c r="L29" s="8" t="n"/>
      <c r="M29" s="6" t="n"/>
      <c r="N29" s="8" t="n"/>
      <c r="O29" s="8" t="n"/>
      <c r="P29" s="6" t="n"/>
      <c r="R29">
        <f>IFERROR(VLOOKUP(C29,'2-Base Candidats'!D5:AJ85,21,FALSE),"")</f>
        <v/>
      </c>
      <c r="S29">
        <f>IFERROR(VLOOKUP(C29,'2-Base Candidats'!D5:AJ85,23,FALSE),"")</f>
        <v/>
      </c>
      <c r="T29">
        <f>IFERROR(VLOOKUP(C29,'3-Planning Entretiens'!C5:O85,11,FALSE),"")</f>
        <v/>
      </c>
    </row>
    <row r="30" ht="22" customHeight="1">
      <c r="B30" s="24">
        <f>IF(C30="","","EVAL-"&amp;TEXT(COUNTA($C$5:C30),"000"))</f>
        <v/>
      </c>
      <c r="C30" s="10" t="n"/>
      <c r="D30" s="10" t="n"/>
      <c r="E30" s="36" t="n"/>
      <c r="F30" s="10" t="n"/>
      <c r="G30" s="12" t="n"/>
      <c r="H30" s="12" t="n"/>
      <c r="I30" s="12" t="n"/>
      <c r="J30" s="12" t="n"/>
      <c r="K30" s="12" t="n"/>
      <c r="L30" s="12" t="n"/>
      <c r="M30" s="10" t="n"/>
      <c r="N30" s="12" t="n"/>
      <c r="O30" s="12" t="n"/>
      <c r="P30" s="10" t="n"/>
      <c r="R30">
        <f>IFERROR(VLOOKUP(C30,'2-Base Candidats'!D5:AJ85,21,FALSE),"")</f>
        <v/>
      </c>
      <c r="S30">
        <f>IFERROR(VLOOKUP(C30,'2-Base Candidats'!D5:AJ85,23,FALSE),"")</f>
        <v/>
      </c>
      <c r="T30">
        <f>IFERROR(VLOOKUP(C30,'3-Planning Entretiens'!C5:O85,11,FALSE),"")</f>
        <v/>
      </c>
    </row>
    <row r="31" ht="22" customHeight="1">
      <c r="B31" s="25">
        <f>IF(C31="","","EVAL-"&amp;TEXT(COUNTA($C$5:C31),"000"))</f>
        <v/>
      </c>
      <c r="C31" s="6" t="n"/>
      <c r="D31" s="6" t="n"/>
      <c r="E31" s="35" t="n"/>
      <c r="F31" s="6" t="n"/>
      <c r="G31" s="8" t="n"/>
      <c r="H31" s="8" t="n"/>
      <c r="I31" s="8" t="n"/>
      <c r="J31" s="8" t="n"/>
      <c r="K31" s="8" t="n"/>
      <c r="L31" s="8" t="n"/>
      <c r="M31" s="6" t="n"/>
      <c r="N31" s="8" t="n"/>
      <c r="O31" s="8" t="n"/>
      <c r="P31" s="6" t="n"/>
      <c r="R31">
        <f>IFERROR(VLOOKUP(C31,'2-Base Candidats'!D5:AJ85,21,FALSE),"")</f>
        <v/>
      </c>
      <c r="S31">
        <f>IFERROR(VLOOKUP(C31,'2-Base Candidats'!D5:AJ85,23,FALSE),"")</f>
        <v/>
      </c>
      <c r="T31">
        <f>IFERROR(VLOOKUP(C31,'3-Planning Entretiens'!C5:O85,11,FALSE),"")</f>
        <v/>
      </c>
    </row>
    <row r="32" ht="22" customHeight="1">
      <c r="B32" s="24">
        <f>IF(C32="","","EVAL-"&amp;TEXT(COUNTA($C$5:C32),"000"))</f>
        <v/>
      </c>
      <c r="C32" s="10" t="n"/>
      <c r="D32" s="10" t="n"/>
      <c r="E32" s="36" t="n"/>
      <c r="F32" s="10" t="n"/>
      <c r="G32" s="12" t="n"/>
      <c r="H32" s="12" t="n"/>
      <c r="I32" s="12" t="n"/>
      <c r="J32" s="12" t="n"/>
      <c r="K32" s="12" t="n"/>
      <c r="L32" s="12" t="n"/>
      <c r="M32" s="10" t="n"/>
      <c r="N32" s="12" t="n"/>
      <c r="O32" s="12" t="n"/>
      <c r="P32" s="10" t="n"/>
      <c r="R32">
        <f>IFERROR(VLOOKUP(C32,'2-Base Candidats'!D5:AJ85,21,FALSE),"")</f>
        <v/>
      </c>
      <c r="S32">
        <f>IFERROR(VLOOKUP(C32,'2-Base Candidats'!D5:AJ85,23,FALSE),"")</f>
        <v/>
      </c>
      <c r="T32">
        <f>IFERROR(VLOOKUP(C32,'3-Planning Entretiens'!C5:O85,11,FALSE),"")</f>
        <v/>
      </c>
    </row>
    <row r="33" ht="22" customHeight="1">
      <c r="B33" s="25">
        <f>IF(C33="","","EVAL-"&amp;TEXT(COUNTA($C$5:C33),"000"))</f>
        <v/>
      </c>
      <c r="C33" s="6" t="n"/>
      <c r="D33" s="6" t="n"/>
      <c r="E33" s="35" t="n"/>
      <c r="F33" s="6" t="n"/>
      <c r="G33" s="8" t="n"/>
      <c r="H33" s="8" t="n"/>
      <c r="I33" s="8" t="n"/>
      <c r="J33" s="8" t="n"/>
      <c r="K33" s="8" t="n"/>
      <c r="L33" s="8" t="n"/>
      <c r="M33" s="6" t="n"/>
      <c r="N33" s="8" t="n"/>
      <c r="O33" s="8" t="n"/>
      <c r="P33" s="6" t="n"/>
      <c r="R33">
        <f>IFERROR(VLOOKUP(C33,'2-Base Candidats'!D5:AJ85,21,FALSE),"")</f>
        <v/>
      </c>
      <c r="S33">
        <f>IFERROR(VLOOKUP(C33,'2-Base Candidats'!D5:AJ85,23,FALSE),"")</f>
        <v/>
      </c>
      <c r="T33">
        <f>IFERROR(VLOOKUP(C33,'3-Planning Entretiens'!C5:O85,11,FALSE),"")</f>
        <v/>
      </c>
    </row>
    <row r="34" ht="22" customHeight="1">
      <c r="B34" s="24">
        <f>IF(C34="","","EVAL-"&amp;TEXT(COUNTA($C$5:C34),"000"))</f>
        <v/>
      </c>
      <c r="C34" s="10" t="n"/>
      <c r="D34" s="10" t="n"/>
      <c r="E34" s="36" t="n"/>
      <c r="F34" s="10" t="n"/>
      <c r="G34" s="12" t="n"/>
      <c r="H34" s="12" t="n"/>
      <c r="I34" s="12" t="n"/>
      <c r="J34" s="12" t="n"/>
      <c r="K34" s="12" t="n"/>
      <c r="L34" s="12" t="n"/>
      <c r="M34" s="10" t="n"/>
      <c r="N34" s="12" t="n"/>
      <c r="O34" s="12" t="n"/>
      <c r="P34" s="10" t="n"/>
      <c r="R34">
        <f>IFERROR(VLOOKUP(C34,'2-Base Candidats'!D5:AJ85,21,FALSE),"")</f>
        <v/>
      </c>
      <c r="S34">
        <f>IFERROR(VLOOKUP(C34,'2-Base Candidats'!D5:AJ85,23,FALSE),"")</f>
        <v/>
      </c>
      <c r="T34">
        <f>IFERROR(VLOOKUP(C34,'3-Planning Entretiens'!C5:O85,11,FALSE),"")</f>
        <v/>
      </c>
    </row>
    <row r="35" ht="22" customHeight="1">
      <c r="B35" s="25">
        <f>IF(C35="","","EVAL-"&amp;TEXT(COUNTA($C$5:C35),"000"))</f>
        <v/>
      </c>
      <c r="C35" s="6" t="n"/>
      <c r="D35" s="6" t="n"/>
      <c r="E35" s="35" t="n"/>
      <c r="F35" s="6" t="n"/>
      <c r="G35" s="8" t="n"/>
      <c r="H35" s="8" t="n"/>
      <c r="I35" s="8" t="n"/>
      <c r="J35" s="8" t="n"/>
      <c r="K35" s="8" t="n"/>
      <c r="L35" s="8" t="n"/>
      <c r="M35" s="6" t="n"/>
      <c r="N35" s="8" t="n"/>
      <c r="O35" s="8" t="n"/>
      <c r="P35" s="6" t="n"/>
      <c r="R35">
        <f>IFERROR(VLOOKUP(C35,'2-Base Candidats'!D5:AJ85,21,FALSE),"")</f>
        <v/>
      </c>
      <c r="S35">
        <f>IFERROR(VLOOKUP(C35,'2-Base Candidats'!D5:AJ85,23,FALSE),"")</f>
        <v/>
      </c>
      <c r="T35">
        <f>IFERROR(VLOOKUP(C35,'3-Planning Entretiens'!C5:O85,11,FALSE),"")</f>
        <v/>
      </c>
    </row>
    <row r="36" ht="22" customHeight="1">
      <c r="B36" s="24">
        <f>IF(C36="","","EVAL-"&amp;TEXT(COUNTA($C$5:C36),"000"))</f>
        <v/>
      </c>
      <c r="C36" s="10" t="n"/>
      <c r="D36" s="10" t="n"/>
      <c r="E36" s="36" t="n"/>
      <c r="F36" s="10" t="n"/>
      <c r="G36" s="12" t="n"/>
      <c r="H36" s="12" t="n"/>
      <c r="I36" s="12" t="n"/>
      <c r="J36" s="12" t="n"/>
      <c r="K36" s="12" t="n"/>
      <c r="L36" s="12" t="n"/>
      <c r="M36" s="10" t="n"/>
      <c r="N36" s="12" t="n"/>
      <c r="O36" s="12" t="n"/>
      <c r="P36" s="10" t="n"/>
      <c r="R36">
        <f>IFERROR(VLOOKUP(C36,'2-Base Candidats'!D5:AJ85,21,FALSE),"")</f>
        <v/>
      </c>
      <c r="S36">
        <f>IFERROR(VLOOKUP(C36,'2-Base Candidats'!D5:AJ85,23,FALSE),"")</f>
        <v/>
      </c>
      <c r="T36">
        <f>IFERROR(VLOOKUP(C36,'3-Planning Entretiens'!C5:O85,11,FALSE),"")</f>
        <v/>
      </c>
    </row>
    <row r="37" ht="22" customHeight="1">
      <c r="B37" s="25">
        <f>IF(C37="","","EVAL-"&amp;TEXT(COUNTA($C$5:C37),"000"))</f>
        <v/>
      </c>
      <c r="C37" s="6" t="n"/>
      <c r="D37" s="6" t="n"/>
      <c r="E37" s="35" t="n"/>
      <c r="F37" s="6" t="n"/>
      <c r="G37" s="8" t="n"/>
      <c r="H37" s="8" t="n"/>
      <c r="I37" s="8" t="n"/>
      <c r="J37" s="8" t="n"/>
      <c r="K37" s="8" t="n"/>
      <c r="L37" s="8" t="n"/>
      <c r="M37" s="6" t="n"/>
      <c r="N37" s="8" t="n"/>
      <c r="O37" s="8" t="n"/>
      <c r="P37" s="6" t="n"/>
      <c r="R37">
        <f>IFERROR(VLOOKUP(C37,'2-Base Candidats'!D5:AJ85,21,FALSE),"")</f>
        <v/>
      </c>
      <c r="S37">
        <f>IFERROR(VLOOKUP(C37,'2-Base Candidats'!D5:AJ85,23,FALSE),"")</f>
        <v/>
      </c>
      <c r="T37">
        <f>IFERROR(VLOOKUP(C37,'3-Planning Entretiens'!C5:O85,11,FALSE),"")</f>
        <v/>
      </c>
    </row>
    <row r="38" ht="22" customHeight="1">
      <c r="B38" s="24">
        <f>IF(C38="","","EVAL-"&amp;TEXT(COUNTA($C$5:C38),"000"))</f>
        <v/>
      </c>
      <c r="C38" s="10" t="n"/>
      <c r="D38" s="10" t="n"/>
      <c r="E38" s="36" t="n"/>
      <c r="F38" s="10" t="n"/>
      <c r="G38" s="12" t="n"/>
      <c r="H38" s="12" t="n"/>
      <c r="I38" s="12" t="n"/>
      <c r="J38" s="12" t="n"/>
      <c r="K38" s="12" t="n"/>
      <c r="L38" s="12" t="n"/>
      <c r="M38" s="10" t="n"/>
      <c r="N38" s="12" t="n"/>
      <c r="O38" s="12" t="n"/>
      <c r="P38" s="10" t="n"/>
      <c r="R38">
        <f>IFERROR(VLOOKUP(C38,'2-Base Candidats'!D5:AJ85,21,FALSE),"")</f>
        <v/>
      </c>
      <c r="S38">
        <f>IFERROR(VLOOKUP(C38,'2-Base Candidats'!D5:AJ85,23,FALSE),"")</f>
        <v/>
      </c>
      <c r="T38">
        <f>IFERROR(VLOOKUP(C38,'3-Planning Entretiens'!C5:O85,11,FALSE),"")</f>
        <v/>
      </c>
    </row>
    <row r="39" ht="22" customHeight="1">
      <c r="B39" s="25">
        <f>IF(C39="","","EVAL-"&amp;TEXT(COUNTA($C$5:C39),"000"))</f>
        <v/>
      </c>
      <c r="C39" s="6" t="n"/>
      <c r="D39" s="6" t="n"/>
      <c r="E39" s="35" t="n"/>
      <c r="F39" s="6" t="n"/>
      <c r="G39" s="8" t="n"/>
      <c r="H39" s="8" t="n"/>
      <c r="I39" s="8" t="n"/>
      <c r="J39" s="8" t="n"/>
      <c r="K39" s="8" t="n"/>
      <c r="L39" s="8" t="n"/>
      <c r="M39" s="6" t="n"/>
      <c r="N39" s="8" t="n"/>
      <c r="O39" s="8" t="n"/>
      <c r="P39" s="6" t="n"/>
      <c r="R39">
        <f>IFERROR(VLOOKUP(C39,'2-Base Candidats'!D5:AJ85,21,FALSE),"")</f>
        <v/>
      </c>
      <c r="S39">
        <f>IFERROR(VLOOKUP(C39,'2-Base Candidats'!D5:AJ85,23,FALSE),"")</f>
        <v/>
      </c>
      <c r="T39">
        <f>IFERROR(VLOOKUP(C39,'3-Planning Entretiens'!C5:O85,11,FALSE),"")</f>
        <v/>
      </c>
    </row>
    <row r="40" ht="22" customHeight="1">
      <c r="B40" s="24">
        <f>IF(C40="","","EVAL-"&amp;TEXT(COUNTA($C$5:C40),"000"))</f>
        <v/>
      </c>
      <c r="C40" s="10" t="n"/>
      <c r="D40" s="10" t="n"/>
      <c r="E40" s="36" t="n"/>
      <c r="F40" s="10" t="n"/>
      <c r="G40" s="12" t="n"/>
      <c r="H40" s="12" t="n"/>
      <c r="I40" s="12" t="n"/>
      <c r="J40" s="12" t="n"/>
      <c r="K40" s="12" t="n"/>
      <c r="L40" s="12" t="n"/>
      <c r="M40" s="10" t="n"/>
      <c r="N40" s="12" t="n"/>
      <c r="O40" s="12" t="n"/>
      <c r="P40" s="10" t="n"/>
      <c r="R40">
        <f>IFERROR(VLOOKUP(C40,'2-Base Candidats'!D5:AJ85,21,FALSE),"")</f>
        <v/>
      </c>
      <c r="S40">
        <f>IFERROR(VLOOKUP(C40,'2-Base Candidats'!D5:AJ85,23,FALSE),"")</f>
        <v/>
      </c>
      <c r="T40">
        <f>IFERROR(VLOOKUP(C40,'3-Planning Entretiens'!C5:O85,11,FALSE),"")</f>
        <v/>
      </c>
    </row>
    <row r="41" ht="22" customHeight="1">
      <c r="B41" s="25">
        <f>IF(C41="","","EVAL-"&amp;TEXT(COUNTA($C$5:C41),"000"))</f>
        <v/>
      </c>
      <c r="C41" s="6" t="n"/>
      <c r="D41" s="6" t="n"/>
      <c r="E41" s="35" t="n"/>
      <c r="F41" s="6" t="n"/>
      <c r="G41" s="8" t="n"/>
      <c r="H41" s="8" t="n"/>
      <c r="I41" s="8" t="n"/>
      <c r="J41" s="8" t="n"/>
      <c r="K41" s="8" t="n"/>
      <c r="L41" s="8" t="n"/>
      <c r="M41" s="6" t="n"/>
      <c r="N41" s="8" t="n"/>
      <c r="O41" s="8" t="n"/>
      <c r="P41" s="6" t="n"/>
      <c r="R41">
        <f>IFERROR(VLOOKUP(C41,'2-Base Candidats'!D5:AJ85,21,FALSE),"")</f>
        <v/>
      </c>
      <c r="S41">
        <f>IFERROR(VLOOKUP(C41,'2-Base Candidats'!D5:AJ85,23,FALSE),"")</f>
        <v/>
      </c>
      <c r="T41">
        <f>IFERROR(VLOOKUP(C41,'3-Planning Entretiens'!C5:O85,11,FALSE),"")</f>
        <v/>
      </c>
    </row>
    <row r="42" ht="22" customHeight="1">
      <c r="B42" s="24">
        <f>IF(C42="","","EVAL-"&amp;TEXT(COUNTA($C$5:C42),"000"))</f>
        <v/>
      </c>
      <c r="C42" s="10" t="n"/>
      <c r="D42" s="10" t="n"/>
      <c r="E42" s="36" t="n"/>
      <c r="F42" s="10" t="n"/>
      <c r="G42" s="12" t="n"/>
      <c r="H42" s="12" t="n"/>
      <c r="I42" s="12" t="n"/>
      <c r="J42" s="12" t="n"/>
      <c r="K42" s="12" t="n"/>
      <c r="L42" s="12" t="n"/>
      <c r="M42" s="10" t="n"/>
      <c r="N42" s="12" t="n"/>
      <c r="O42" s="12" t="n"/>
      <c r="P42" s="10" t="n"/>
      <c r="R42">
        <f>IFERROR(VLOOKUP(C42,'2-Base Candidats'!D5:AJ85,21,FALSE),"")</f>
        <v/>
      </c>
      <c r="S42">
        <f>IFERROR(VLOOKUP(C42,'2-Base Candidats'!D5:AJ85,23,FALSE),"")</f>
        <v/>
      </c>
      <c r="T42">
        <f>IFERROR(VLOOKUP(C42,'3-Planning Entretiens'!C5:O85,11,FALSE),"")</f>
        <v/>
      </c>
    </row>
    <row r="43" ht="22" customHeight="1">
      <c r="B43" s="25">
        <f>IF(C43="","","EVAL-"&amp;TEXT(COUNTA($C$5:C43),"000"))</f>
        <v/>
      </c>
      <c r="C43" s="6" t="n"/>
      <c r="D43" s="6" t="n"/>
      <c r="E43" s="35" t="n"/>
      <c r="F43" s="6" t="n"/>
      <c r="G43" s="8" t="n"/>
      <c r="H43" s="8" t="n"/>
      <c r="I43" s="8" t="n"/>
      <c r="J43" s="8" t="n"/>
      <c r="K43" s="8" t="n"/>
      <c r="L43" s="8" t="n"/>
      <c r="M43" s="6" t="n"/>
      <c r="N43" s="8" t="n"/>
      <c r="O43" s="8" t="n"/>
      <c r="P43" s="6" t="n"/>
      <c r="R43">
        <f>IFERROR(VLOOKUP(C43,'2-Base Candidats'!D5:AJ85,21,FALSE),"")</f>
        <v/>
      </c>
      <c r="S43">
        <f>IFERROR(VLOOKUP(C43,'2-Base Candidats'!D5:AJ85,23,FALSE),"")</f>
        <v/>
      </c>
      <c r="T43">
        <f>IFERROR(VLOOKUP(C43,'3-Planning Entretiens'!C5:O85,11,FALSE),"")</f>
        <v/>
      </c>
    </row>
    <row r="44" ht="22" customHeight="1">
      <c r="B44" s="24">
        <f>IF(C44="","","EVAL-"&amp;TEXT(COUNTA($C$5:C44),"000"))</f>
        <v/>
      </c>
      <c r="C44" s="10" t="n"/>
      <c r="D44" s="10" t="n"/>
      <c r="E44" s="36" t="n"/>
      <c r="F44" s="10" t="n"/>
      <c r="G44" s="12" t="n"/>
      <c r="H44" s="12" t="n"/>
      <c r="I44" s="12" t="n"/>
      <c r="J44" s="12" t="n"/>
      <c r="K44" s="12" t="n"/>
      <c r="L44" s="12" t="n"/>
      <c r="M44" s="10" t="n"/>
      <c r="N44" s="12" t="n"/>
      <c r="O44" s="12" t="n"/>
      <c r="P44" s="10" t="n"/>
      <c r="R44">
        <f>IFERROR(VLOOKUP(C44,'2-Base Candidats'!D5:AJ85,21,FALSE),"")</f>
        <v/>
      </c>
      <c r="S44">
        <f>IFERROR(VLOOKUP(C44,'2-Base Candidats'!D5:AJ85,23,FALSE),"")</f>
        <v/>
      </c>
      <c r="T44">
        <f>IFERROR(VLOOKUP(C44,'3-Planning Entretiens'!C5:O85,11,FALSE),"")</f>
        <v/>
      </c>
    </row>
    <row r="45" ht="22" customHeight="1">
      <c r="B45" s="25">
        <f>IF(C45="","","EVAL-"&amp;TEXT(COUNTA($C$5:C45),"000"))</f>
        <v/>
      </c>
      <c r="C45" s="6" t="n"/>
      <c r="D45" s="6" t="n"/>
      <c r="E45" s="35" t="n"/>
      <c r="F45" s="6" t="n"/>
      <c r="G45" s="8" t="n"/>
      <c r="H45" s="8" t="n"/>
      <c r="I45" s="8" t="n"/>
      <c r="J45" s="8" t="n"/>
      <c r="K45" s="8" t="n"/>
      <c r="L45" s="8" t="n"/>
      <c r="M45" s="6" t="n"/>
      <c r="N45" s="8" t="n"/>
      <c r="O45" s="8" t="n"/>
      <c r="P45" s="6" t="n"/>
      <c r="R45">
        <f>IFERROR(VLOOKUP(C45,'2-Base Candidats'!D5:AJ85,21,FALSE),"")</f>
        <v/>
      </c>
      <c r="S45">
        <f>IFERROR(VLOOKUP(C45,'2-Base Candidats'!D5:AJ85,23,FALSE),"")</f>
        <v/>
      </c>
      <c r="T45">
        <f>IFERROR(VLOOKUP(C45,'3-Planning Entretiens'!C5:O85,11,FALSE),"")</f>
        <v/>
      </c>
    </row>
    <row r="46" ht="22" customHeight="1">
      <c r="B46" s="24">
        <f>IF(C46="","","EVAL-"&amp;TEXT(COUNTA($C$5:C46),"000"))</f>
        <v/>
      </c>
      <c r="C46" s="10" t="n"/>
      <c r="D46" s="10" t="n"/>
      <c r="E46" s="36" t="n"/>
      <c r="F46" s="10" t="n"/>
      <c r="G46" s="12" t="n"/>
      <c r="H46" s="12" t="n"/>
      <c r="I46" s="12" t="n"/>
      <c r="J46" s="12" t="n"/>
      <c r="K46" s="12" t="n"/>
      <c r="L46" s="12" t="n"/>
      <c r="M46" s="10" t="n"/>
      <c r="N46" s="12" t="n"/>
      <c r="O46" s="12" t="n"/>
      <c r="P46" s="10" t="n"/>
      <c r="R46">
        <f>IFERROR(VLOOKUP(C46,'2-Base Candidats'!D5:AJ85,21,FALSE),"")</f>
        <v/>
      </c>
      <c r="S46">
        <f>IFERROR(VLOOKUP(C46,'2-Base Candidats'!D5:AJ85,23,FALSE),"")</f>
        <v/>
      </c>
      <c r="T46">
        <f>IFERROR(VLOOKUP(C46,'3-Planning Entretiens'!C5:O85,11,FALSE),"")</f>
        <v/>
      </c>
    </row>
    <row r="47" ht="22" customHeight="1">
      <c r="B47" s="25">
        <f>IF(C47="","","EVAL-"&amp;TEXT(COUNTA($C$5:C47),"000"))</f>
        <v/>
      </c>
      <c r="C47" s="6" t="n"/>
      <c r="D47" s="6" t="n"/>
      <c r="E47" s="35" t="n"/>
      <c r="F47" s="6" t="n"/>
      <c r="G47" s="8" t="n"/>
      <c r="H47" s="8" t="n"/>
      <c r="I47" s="8" t="n"/>
      <c r="J47" s="8" t="n"/>
      <c r="K47" s="8" t="n"/>
      <c r="L47" s="8" t="n"/>
      <c r="M47" s="6" t="n"/>
      <c r="N47" s="8" t="n"/>
      <c r="O47" s="8" t="n"/>
      <c r="P47" s="6" t="n"/>
      <c r="R47">
        <f>IFERROR(VLOOKUP(C47,'2-Base Candidats'!D5:AJ85,21,FALSE),"")</f>
        <v/>
      </c>
      <c r="S47">
        <f>IFERROR(VLOOKUP(C47,'2-Base Candidats'!D5:AJ85,23,FALSE),"")</f>
        <v/>
      </c>
      <c r="T47">
        <f>IFERROR(VLOOKUP(C47,'3-Planning Entretiens'!C5:O85,11,FALSE),"")</f>
        <v/>
      </c>
    </row>
    <row r="48" ht="22" customHeight="1">
      <c r="B48" s="24">
        <f>IF(C48="","","EVAL-"&amp;TEXT(COUNTA($C$5:C48),"000"))</f>
        <v/>
      </c>
      <c r="C48" s="10" t="n"/>
      <c r="D48" s="10" t="n"/>
      <c r="E48" s="36" t="n"/>
      <c r="F48" s="10" t="n"/>
      <c r="G48" s="12" t="n"/>
      <c r="H48" s="12" t="n"/>
      <c r="I48" s="12" t="n"/>
      <c r="J48" s="12" t="n"/>
      <c r="K48" s="12" t="n"/>
      <c r="L48" s="12" t="n"/>
      <c r="M48" s="10" t="n"/>
      <c r="N48" s="12" t="n"/>
      <c r="O48" s="12" t="n"/>
      <c r="P48" s="10" t="n"/>
      <c r="R48">
        <f>IFERROR(VLOOKUP(C48,'2-Base Candidats'!D5:AJ85,21,FALSE),"")</f>
        <v/>
      </c>
      <c r="S48">
        <f>IFERROR(VLOOKUP(C48,'2-Base Candidats'!D5:AJ85,23,FALSE),"")</f>
        <v/>
      </c>
      <c r="T48">
        <f>IFERROR(VLOOKUP(C48,'3-Planning Entretiens'!C5:O85,11,FALSE),"")</f>
        <v/>
      </c>
    </row>
    <row r="49" ht="22" customHeight="1">
      <c r="B49" s="25">
        <f>IF(C49="","","EVAL-"&amp;TEXT(COUNTA($C$5:C49),"000"))</f>
        <v/>
      </c>
      <c r="C49" s="6" t="n"/>
      <c r="D49" s="6" t="n"/>
      <c r="E49" s="35" t="n"/>
      <c r="F49" s="6" t="n"/>
      <c r="G49" s="8" t="n"/>
      <c r="H49" s="8" t="n"/>
      <c r="I49" s="8" t="n"/>
      <c r="J49" s="8" t="n"/>
      <c r="K49" s="8" t="n"/>
      <c r="L49" s="8" t="n"/>
      <c r="M49" s="6" t="n"/>
      <c r="N49" s="8" t="n"/>
      <c r="O49" s="8" t="n"/>
      <c r="P49" s="6" t="n"/>
      <c r="R49">
        <f>IFERROR(VLOOKUP(C49,'2-Base Candidats'!D5:AJ85,21,FALSE),"")</f>
        <v/>
      </c>
      <c r="S49">
        <f>IFERROR(VLOOKUP(C49,'2-Base Candidats'!D5:AJ85,23,FALSE),"")</f>
        <v/>
      </c>
      <c r="T49">
        <f>IFERROR(VLOOKUP(C49,'3-Planning Entretiens'!C5:O85,11,FALSE),"")</f>
        <v/>
      </c>
    </row>
    <row r="50" ht="22" customHeight="1">
      <c r="B50" s="24">
        <f>IF(C50="","","EVAL-"&amp;TEXT(COUNTA($C$5:C50),"000"))</f>
        <v/>
      </c>
      <c r="C50" s="10" t="n"/>
      <c r="D50" s="10" t="n"/>
      <c r="E50" s="36" t="n"/>
      <c r="F50" s="10" t="n"/>
      <c r="G50" s="12" t="n"/>
      <c r="H50" s="12" t="n"/>
      <c r="I50" s="12" t="n"/>
      <c r="J50" s="12" t="n"/>
      <c r="K50" s="12" t="n"/>
      <c r="L50" s="12" t="n"/>
      <c r="M50" s="10" t="n"/>
      <c r="N50" s="12" t="n"/>
      <c r="O50" s="12" t="n"/>
      <c r="P50" s="10" t="n"/>
      <c r="R50">
        <f>IFERROR(VLOOKUP(C50,'2-Base Candidats'!D5:AJ85,21,FALSE),"")</f>
        <v/>
      </c>
      <c r="S50">
        <f>IFERROR(VLOOKUP(C50,'2-Base Candidats'!D5:AJ85,23,FALSE),"")</f>
        <v/>
      </c>
      <c r="T50">
        <f>IFERROR(VLOOKUP(C50,'3-Planning Entretiens'!C5:O85,11,FALSE),"")</f>
        <v/>
      </c>
    </row>
    <row r="51" ht="22" customHeight="1">
      <c r="B51" s="25">
        <f>IF(C51="","","EVAL-"&amp;TEXT(COUNTA($C$5:C51),"000"))</f>
        <v/>
      </c>
      <c r="C51" s="6" t="n"/>
      <c r="D51" s="6" t="n"/>
      <c r="E51" s="35" t="n"/>
      <c r="F51" s="6" t="n"/>
      <c r="G51" s="8" t="n"/>
      <c r="H51" s="8" t="n"/>
      <c r="I51" s="8" t="n"/>
      <c r="J51" s="8" t="n"/>
      <c r="K51" s="8" t="n"/>
      <c r="L51" s="8" t="n"/>
      <c r="M51" s="6" t="n"/>
      <c r="N51" s="8" t="n"/>
      <c r="O51" s="8" t="n"/>
      <c r="P51" s="6" t="n"/>
      <c r="R51">
        <f>IFERROR(VLOOKUP(C51,'2-Base Candidats'!D5:AJ85,21,FALSE),"")</f>
        <v/>
      </c>
      <c r="S51">
        <f>IFERROR(VLOOKUP(C51,'2-Base Candidats'!D5:AJ85,23,FALSE),"")</f>
        <v/>
      </c>
      <c r="T51">
        <f>IFERROR(VLOOKUP(C51,'3-Planning Entretiens'!C5:O85,11,FALSE),"")</f>
        <v/>
      </c>
    </row>
    <row r="52" ht="22" customHeight="1">
      <c r="B52" s="24">
        <f>IF(C52="","","EVAL-"&amp;TEXT(COUNTA($C$5:C52),"000"))</f>
        <v/>
      </c>
      <c r="C52" s="10" t="n"/>
      <c r="D52" s="10" t="n"/>
      <c r="E52" s="36" t="n"/>
      <c r="F52" s="10" t="n"/>
      <c r="G52" s="12" t="n"/>
      <c r="H52" s="12" t="n"/>
      <c r="I52" s="12" t="n"/>
      <c r="J52" s="12" t="n"/>
      <c r="K52" s="12" t="n"/>
      <c r="L52" s="12" t="n"/>
      <c r="M52" s="10" t="n"/>
      <c r="N52" s="12" t="n"/>
      <c r="O52" s="12" t="n"/>
      <c r="P52" s="10" t="n"/>
      <c r="R52">
        <f>IFERROR(VLOOKUP(C52,'2-Base Candidats'!D5:AJ85,21,FALSE),"")</f>
        <v/>
      </c>
      <c r="S52">
        <f>IFERROR(VLOOKUP(C52,'2-Base Candidats'!D5:AJ85,23,FALSE),"")</f>
        <v/>
      </c>
      <c r="T52">
        <f>IFERROR(VLOOKUP(C52,'3-Planning Entretiens'!C5:O85,11,FALSE),"")</f>
        <v/>
      </c>
    </row>
    <row r="53" ht="22" customHeight="1">
      <c r="B53" s="25">
        <f>IF(C53="","","EVAL-"&amp;TEXT(COUNTA($C$5:C53),"000"))</f>
        <v/>
      </c>
      <c r="C53" s="6" t="n"/>
      <c r="D53" s="6" t="n"/>
      <c r="E53" s="35" t="n"/>
      <c r="F53" s="6" t="n"/>
      <c r="G53" s="8" t="n"/>
      <c r="H53" s="8" t="n"/>
      <c r="I53" s="8" t="n"/>
      <c r="J53" s="8" t="n"/>
      <c r="K53" s="8" t="n"/>
      <c r="L53" s="8" t="n"/>
      <c r="M53" s="6" t="n"/>
      <c r="N53" s="8" t="n"/>
      <c r="O53" s="8" t="n"/>
      <c r="P53" s="6" t="n"/>
      <c r="R53">
        <f>IFERROR(VLOOKUP(C53,'2-Base Candidats'!D5:AJ85,21,FALSE),"")</f>
        <v/>
      </c>
      <c r="S53">
        <f>IFERROR(VLOOKUP(C53,'2-Base Candidats'!D5:AJ85,23,FALSE),"")</f>
        <v/>
      </c>
      <c r="T53">
        <f>IFERROR(VLOOKUP(C53,'3-Planning Entretiens'!C5:O85,11,FALSE),"")</f>
        <v/>
      </c>
    </row>
    <row r="54" ht="22" customHeight="1">
      <c r="B54" s="24">
        <f>IF(C54="","","EVAL-"&amp;TEXT(COUNTA($C$5:C54),"000"))</f>
        <v/>
      </c>
      <c r="C54" s="10" t="n"/>
      <c r="D54" s="10" t="n"/>
      <c r="E54" s="36" t="n"/>
      <c r="F54" s="10" t="n"/>
      <c r="G54" s="12" t="n"/>
      <c r="H54" s="12" t="n"/>
      <c r="I54" s="12" t="n"/>
      <c r="J54" s="12" t="n"/>
      <c r="K54" s="12" t="n"/>
      <c r="L54" s="12" t="n"/>
      <c r="M54" s="10" t="n"/>
      <c r="N54" s="12" t="n"/>
      <c r="O54" s="12" t="n"/>
      <c r="P54" s="10" t="n"/>
      <c r="R54">
        <f>IFERROR(VLOOKUP(C54,'2-Base Candidats'!D5:AJ85,21,FALSE),"")</f>
        <v/>
      </c>
      <c r="S54">
        <f>IFERROR(VLOOKUP(C54,'2-Base Candidats'!D5:AJ85,23,FALSE),"")</f>
        <v/>
      </c>
      <c r="T54">
        <f>IFERROR(VLOOKUP(C54,'3-Planning Entretiens'!C5:O85,11,FALSE),"")</f>
        <v/>
      </c>
    </row>
    <row r="55" ht="22" customHeight="1">
      <c r="B55" s="25">
        <f>IF(C55="","","EVAL-"&amp;TEXT(COUNTA($C$5:C55),"000"))</f>
        <v/>
      </c>
      <c r="C55" s="6" t="n"/>
      <c r="D55" s="6" t="n"/>
      <c r="E55" s="35" t="n"/>
      <c r="F55" s="6" t="n"/>
      <c r="G55" s="8" t="n"/>
      <c r="H55" s="8" t="n"/>
      <c r="I55" s="8" t="n"/>
      <c r="J55" s="8" t="n"/>
      <c r="K55" s="8" t="n"/>
      <c r="L55" s="8" t="n"/>
      <c r="M55" s="6" t="n"/>
      <c r="N55" s="8" t="n"/>
      <c r="O55" s="8" t="n"/>
      <c r="P55" s="6" t="n"/>
      <c r="R55">
        <f>IFERROR(VLOOKUP(C55,'2-Base Candidats'!D5:AJ85,21,FALSE),"")</f>
        <v/>
      </c>
      <c r="S55">
        <f>IFERROR(VLOOKUP(C55,'2-Base Candidats'!D5:AJ85,23,FALSE),"")</f>
        <v/>
      </c>
      <c r="T55">
        <f>IFERROR(VLOOKUP(C55,'3-Planning Entretiens'!C5:O85,11,FALSE),"")</f>
        <v/>
      </c>
    </row>
    <row r="56" ht="22" customHeight="1">
      <c r="B56" s="24">
        <f>IF(C56="","","EVAL-"&amp;TEXT(COUNTA($C$5:C56),"000"))</f>
        <v/>
      </c>
      <c r="C56" s="10" t="n"/>
      <c r="D56" s="10" t="n"/>
      <c r="E56" s="36" t="n"/>
      <c r="F56" s="10" t="n"/>
      <c r="G56" s="12" t="n"/>
      <c r="H56" s="12" t="n"/>
      <c r="I56" s="12" t="n"/>
      <c r="J56" s="12" t="n"/>
      <c r="K56" s="12" t="n"/>
      <c r="L56" s="12" t="n"/>
      <c r="M56" s="10" t="n"/>
      <c r="N56" s="12" t="n"/>
      <c r="O56" s="12" t="n"/>
      <c r="P56" s="10" t="n"/>
      <c r="R56">
        <f>IFERROR(VLOOKUP(C56,'2-Base Candidats'!D5:AJ85,21,FALSE),"")</f>
        <v/>
      </c>
      <c r="S56">
        <f>IFERROR(VLOOKUP(C56,'2-Base Candidats'!D5:AJ85,23,FALSE),"")</f>
        <v/>
      </c>
      <c r="T56">
        <f>IFERROR(VLOOKUP(C56,'3-Planning Entretiens'!C5:O85,11,FALSE),"")</f>
        <v/>
      </c>
    </row>
    <row r="57" ht="22" customHeight="1">
      <c r="B57" s="25">
        <f>IF(C57="","","EVAL-"&amp;TEXT(COUNTA($C$5:C57),"000"))</f>
        <v/>
      </c>
      <c r="C57" s="6" t="n"/>
      <c r="D57" s="6" t="n"/>
      <c r="E57" s="35" t="n"/>
      <c r="F57" s="6" t="n"/>
      <c r="G57" s="8" t="n"/>
      <c r="H57" s="8" t="n"/>
      <c r="I57" s="8" t="n"/>
      <c r="J57" s="8" t="n"/>
      <c r="K57" s="8" t="n"/>
      <c r="L57" s="8" t="n"/>
      <c r="M57" s="6" t="n"/>
      <c r="N57" s="8" t="n"/>
      <c r="O57" s="8" t="n"/>
      <c r="P57" s="6" t="n"/>
      <c r="R57">
        <f>IFERROR(VLOOKUP(C57,'2-Base Candidats'!D5:AJ85,21,FALSE),"")</f>
        <v/>
      </c>
      <c r="S57">
        <f>IFERROR(VLOOKUP(C57,'2-Base Candidats'!D5:AJ85,23,FALSE),"")</f>
        <v/>
      </c>
      <c r="T57">
        <f>IFERROR(VLOOKUP(C57,'3-Planning Entretiens'!C5:O85,11,FALSE),"")</f>
        <v/>
      </c>
    </row>
    <row r="58" ht="22" customHeight="1">
      <c r="B58" s="24">
        <f>IF(C58="","","EVAL-"&amp;TEXT(COUNTA($C$5:C58),"000"))</f>
        <v/>
      </c>
      <c r="C58" s="10" t="n"/>
      <c r="D58" s="10" t="n"/>
      <c r="E58" s="36" t="n"/>
      <c r="F58" s="10" t="n"/>
      <c r="G58" s="12" t="n"/>
      <c r="H58" s="12" t="n"/>
      <c r="I58" s="12" t="n"/>
      <c r="J58" s="12" t="n"/>
      <c r="K58" s="12" t="n"/>
      <c r="L58" s="12" t="n"/>
      <c r="M58" s="10" t="n"/>
      <c r="N58" s="12" t="n"/>
      <c r="O58" s="12" t="n"/>
      <c r="P58" s="10" t="n"/>
      <c r="R58">
        <f>IFERROR(VLOOKUP(C58,'2-Base Candidats'!D5:AJ85,21,FALSE),"")</f>
        <v/>
      </c>
      <c r="S58">
        <f>IFERROR(VLOOKUP(C58,'2-Base Candidats'!D5:AJ85,23,FALSE),"")</f>
        <v/>
      </c>
      <c r="T58">
        <f>IFERROR(VLOOKUP(C58,'3-Planning Entretiens'!C5:O85,11,FALSE),"")</f>
        <v/>
      </c>
    </row>
    <row r="59" ht="22" customHeight="1">
      <c r="B59" s="25">
        <f>IF(C59="","","EVAL-"&amp;TEXT(COUNTA($C$5:C59),"000"))</f>
        <v/>
      </c>
      <c r="C59" s="6" t="n"/>
      <c r="D59" s="6" t="n"/>
      <c r="E59" s="35" t="n"/>
      <c r="F59" s="6" t="n"/>
      <c r="G59" s="8" t="n"/>
      <c r="H59" s="8" t="n"/>
      <c r="I59" s="8" t="n"/>
      <c r="J59" s="8" t="n"/>
      <c r="K59" s="8" t="n"/>
      <c r="L59" s="8" t="n"/>
      <c r="M59" s="6" t="n"/>
      <c r="N59" s="8" t="n"/>
      <c r="O59" s="8" t="n"/>
      <c r="P59" s="6" t="n"/>
      <c r="R59">
        <f>IFERROR(VLOOKUP(C59,'2-Base Candidats'!D5:AJ85,21,FALSE),"")</f>
        <v/>
      </c>
      <c r="S59">
        <f>IFERROR(VLOOKUP(C59,'2-Base Candidats'!D5:AJ85,23,FALSE),"")</f>
        <v/>
      </c>
      <c r="T59">
        <f>IFERROR(VLOOKUP(C59,'3-Planning Entretiens'!C5:O85,11,FALSE),"")</f>
        <v/>
      </c>
    </row>
    <row r="60" ht="22" customHeight="1">
      <c r="B60" s="24">
        <f>IF(C60="","","EVAL-"&amp;TEXT(COUNTA($C$5:C60),"000"))</f>
        <v/>
      </c>
      <c r="C60" s="10" t="n"/>
      <c r="D60" s="10" t="n"/>
      <c r="E60" s="36" t="n"/>
      <c r="F60" s="10" t="n"/>
      <c r="G60" s="12" t="n"/>
      <c r="H60" s="12" t="n"/>
      <c r="I60" s="12" t="n"/>
      <c r="J60" s="12" t="n"/>
      <c r="K60" s="12" t="n"/>
      <c r="L60" s="12" t="n"/>
      <c r="M60" s="10" t="n"/>
      <c r="N60" s="12" t="n"/>
      <c r="O60" s="12" t="n"/>
      <c r="P60" s="10" t="n"/>
      <c r="R60">
        <f>IFERROR(VLOOKUP(C60,'2-Base Candidats'!D5:AJ85,21,FALSE),"")</f>
        <v/>
      </c>
      <c r="S60">
        <f>IFERROR(VLOOKUP(C60,'2-Base Candidats'!D5:AJ85,23,FALSE),"")</f>
        <v/>
      </c>
      <c r="T60">
        <f>IFERROR(VLOOKUP(C60,'3-Planning Entretiens'!C5:O85,11,FALSE),"")</f>
        <v/>
      </c>
    </row>
    <row r="61" ht="22" customHeight="1">
      <c r="B61" s="25">
        <f>IF(C61="","","EVAL-"&amp;TEXT(COUNTA($C$5:C61),"000"))</f>
        <v/>
      </c>
      <c r="C61" s="6" t="n"/>
      <c r="D61" s="6" t="n"/>
      <c r="E61" s="35" t="n"/>
      <c r="F61" s="6" t="n"/>
      <c r="G61" s="8" t="n"/>
      <c r="H61" s="8" t="n"/>
      <c r="I61" s="8" t="n"/>
      <c r="J61" s="8" t="n"/>
      <c r="K61" s="8" t="n"/>
      <c r="L61" s="8" t="n"/>
      <c r="M61" s="6" t="n"/>
      <c r="N61" s="8" t="n"/>
      <c r="O61" s="8" t="n"/>
      <c r="P61" s="6" t="n"/>
      <c r="R61">
        <f>IFERROR(VLOOKUP(C61,'2-Base Candidats'!D5:AJ85,21,FALSE),"")</f>
        <v/>
      </c>
      <c r="S61">
        <f>IFERROR(VLOOKUP(C61,'2-Base Candidats'!D5:AJ85,23,FALSE),"")</f>
        <v/>
      </c>
      <c r="T61">
        <f>IFERROR(VLOOKUP(C61,'3-Planning Entretiens'!C5:O85,11,FALSE),"")</f>
        <v/>
      </c>
    </row>
    <row r="62" ht="22" customHeight="1">
      <c r="B62" s="24">
        <f>IF(C62="","","EVAL-"&amp;TEXT(COUNTA($C$5:C62),"000"))</f>
        <v/>
      </c>
      <c r="C62" s="10" t="n"/>
      <c r="D62" s="10" t="n"/>
      <c r="E62" s="36" t="n"/>
      <c r="F62" s="10" t="n"/>
      <c r="G62" s="12" t="n"/>
      <c r="H62" s="12" t="n"/>
      <c r="I62" s="12" t="n"/>
      <c r="J62" s="12" t="n"/>
      <c r="K62" s="12" t="n"/>
      <c r="L62" s="12" t="n"/>
      <c r="M62" s="10" t="n"/>
      <c r="N62" s="12" t="n"/>
      <c r="O62" s="12" t="n"/>
      <c r="P62" s="10" t="n"/>
      <c r="R62">
        <f>IFERROR(VLOOKUP(C62,'2-Base Candidats'!D5:AJ85,21,FALSE),"")</f>
        <v/>
      </c>
      <c r="S62">
        <f>IFERROR(VLOOKUP(C62,'2-Base Candidats'!D5:AJ85,23,FALSE),"")</f>
        <v/>
      </c>
      <c r="T62">
        <f>IFERROR(VLOOKUP(C62,'3-Planning Entretiens'!C5:O85,11,FALSE),"")</f>
        <v/>
      </c>
    </row>
    <row r="63" ht="22" customHeight="1">
      <c r="B63" s="25">
        <f>IF(C63="","","EVAL-"&amp;TEXT(COUNTA($C$5:C63),"000"))</f>
        <v/>
      </c>
      <c r="C63" s="6" t="n"/>
      <c r="D63" s="6" t="n"/>
      <c r="E63" s="35" t="n"/>
      <c r="F63" s="6" t="n"/>
      <c r="G63" s="8" t="n"/>
      <c r="H63" s="8" t="n"/>
      <c r="I63" s="8" t="n"/>
      <c r="J63" s="8" t="n"/>
      <c r="K63" s="8" t="n"/>
      <c r="L63" s="8" t="n"/>
      <c r="M63" s="6" t="n"/>
      <c r="N63" s="8" t="n"/>
      <c r="O63" s="8" t="n"/>
      <c r="P63" s="6" t="n"/>
      <c r="R63">
        <f>IFERROR(VLOOKUP(C63,'2-Base Candidats'!D5:AJ85,21,FALSE),"")</f>
        <v/>
      </c>
      <c r="S63">
        <f>IFERROR(VLOOKUP(C63,'2-Base Candidats'!D5:AJ85,23,FALSE),"")</f>
        <v/>
      </c>
      <c r="T63">
        <f>IFERROR(VLOOKUP(C63,'3-Planning Entretiens'!C5:O85,11,FALSE),"")</f>
        <v/>
      </c>
    </row>
    <row r="64" ht="22" customHeight="1">
      <c r="B64" s="24">
        <f>IF(C64="","","EVAL-"&amp;TEXT(COUNTA($C$5:C64),"000"))</f>
        <v/>
      </c>
      <c r="C64" s="10" t="n"/>
      <c r="D64" s="10" t="n"/>
      <c r="E64" s="36" t="n"/>
      <c r="F64" s="10" t="n"/>
      <c r="G64" s="12" t="n"/>
      <c r="H64" s="12" t="n"/>
      <c r="I64" s="12" t="n"/>
      <c r="J64" s="12" t="n"/>
      <c r="K64" s="12" t="n"/>
      <c r="L64" s="12" t="n"/>
      <c r="M64" s="10" t="n"/>
      <c r="N64" s="12" t="n"/>
      <c r="O64" s="12" t="n"/>
      <c r="P64" s="10" t="n"/>
      <c r="R64">
        <f>IFERROR(VLOOKUP(C64,'2-Base Candidats'!D5:AJ85,21,FALSE),"")</f>
        <v/>
      </c>
      <c r="S64">
        <f>IFERROR(VLOOKUP(C64,'2-Base Candidats'!D5:AJ85,23,FALSE),"")</f>
        <v/>
      </c>
      <c r="T64">
        <f>IFERROR(VLOOKUP(C64,'3-Planning Entretiens'!C5:O85,11,FALSE),"")</f>
        <v/>
      </c>
    </row>
    <row r="65" ht="22" customHeight="1">
      <c r="B65" s="25">
        <f>IF(C65="","","EVAL-"&amp;TEXT(COUNTA($C$5:C65),"000"))</f>
        <v/>
      </c>
      <c r="C65" s="6" t="n"/>
      <c r="D65" s="6" t="n"/>
      <c r="E65" s="35" t="n"/>
      <c r="F65" s="6" t="n"/>
      <c r="G65" s="8" t="n"/>
      <c r="H65" s="8" t="n"/>
      <c r="I65" s="8" t="n"/>
      <c r="J65" s="8" t="n"/>
      <c r="K65" s="8" t="n"/>
      <c r="L65" s="8" t="n"/>
      <c r="M65" s="6" t="n"/>
      <c r="N65" s="8" t="n"/>
      <c r="O65" s="8" t="n"/>
      <c r="P65" s="6" t="n"/>
      <c r="R65">
        <f>IFERROR(VLOOKUP(C65,'2-Base Candidats'!D5:AJ85,21,FALSE),"")</f>
        <v/>
      </c>
      <c r="S65">
        <f>IFERROR(VLOOKUP(C65,'2-Base Candidats'!D5:AJ85,23,FALSE),"")</f>
        <v/>
      </c>
      <c r="T65">
        <f>IFERROR(VLOOKUP(C65,'3-Planning Entretiens'!C5:O85,11,FALSE),"")</f>
        <v/>
      </c>
    </row>
    <row r="66" ht="22" customHeight="1">
      <c r="B66" s="24">
        <f>IF(C66="","","EVAL-"&amp;TEXT(COUNTA($C$5:C66),"000"))</f>
        <v/>
      </c>
      <c r="C66" s="10" t="n"/>
      <c r="D66" s="10" t="n"/>
      <c r="E66" s="36" t="n"/>
      <c r="F66" s="10" t="n"/>
      <c r="G66" s="12" t="n"/>
      <c r="H66" s="12" t="n"/>
      <c r="I66" s="12" t="n"/>
      <c r="J66" s="12" t="n"/>
      <c r="K66" s="12" t="n"/>
      <c r="L66" s="12" t="n"/>
      <c r="M66" s="10" t="n"/>
      <c r="N66" s="12" t="n"/>
      <c r="O66" s="12" t="n"/>
      <c r="P66" s="10" t="n"/>
      <c r="R66">
        <f>IFERROR(VLOOKUP(C66,'2-Base Candidats'!D5:AJ85,21,FALSE),"")</f>
        <v/>
      </c>
      <c r="S66">
        <f>IFERROR(VLOOKUP(C66,'2-Base Candidats'!D5:AJ85,23,FALSE),"")</f>
        <v/>
      </c>
      <c r="T66">
        <f>IFERROR(VLOOKUP(C66,'3-Planning Entretiens'!C5:O85,11,FALSE),"")</f>
        <v/>
      </c>
    </row>
    <row r="67" ht="22" customHeight="1">
      <c r="B67" s="25">
        <f>IF(C67="","","EVAL-"&amp;TEXT(COUNTA($C$5:C67),"000"))</f>
        <v/>
      </c>
      <c r="C67" s="6" t="n"/>
      <c r="D67" s="6" t="n"/>
      <c r="E67" s="35" t="n"/>
      <c r="F67" s="6" t="n"/>
      <c r="G67" s="8" t="n"/>
      <c r="H67" s="8" t="n"/>
      <c r="I67" s="8" t="n"/>
      <c r="J67" s="8" t="n"/>
      <c r="K67" s="8" t="n"/>
      <c r="L67" s="8" t="n"/>
      <c r="M67" s="6" t="n"/>
      <c r="N67" s="8" t="n"/>
      <c r="O67" s="8" t="n"/>
      <c r="P67" s="6" t="n"/>
      <c r="R67">
        <f>IFERROR(VLOOKUP(C67,'2-Base Candidats'!D5:AJ85,21,FALSE),"")</f>
        <v/>
      </c>
      <c r="S67">
        <f>IFERROR(VLOOKUP(C67,'2-Base Candidats'!D5:AJ85,23,FALSE),"")</f>
        <v/>
      </c>
      <c r="T67">
        <f>IFERROR(VLOOKUP(C67,'3-Planning Entretiens'!C5:O85,11,FALSE),"")</f>
        <v/>
      </c>
    </row>
    <row r="68" ht="22" customHeight="1">
      <c r="B68" s="24">
        <f>IF(C68="","","EVAL-"&amp;TEXT(COUNTA($C$5:C68),"000"))</f>
        <v/>
      </c>
      <c r="C68" s="10" t="n"/>
      <c r="D68" s="10" t="n"/>
      <c r="E68" s="36" t="n"/>
      <c r="F68" s="10" t="n"/>
      <c r="G68" s="12" t="n"/>
      <c r="H68" s="12" t="n"/>
      <c r="I68" s="12" t="n"/>
      <c r="J68" s="12" t="n"/>
      <c r="K68" s="12" t="n"/>
      <c r="L68" s="12" t="n"/>
      <c r="M68" s="10" t="n"/>
      <c r="N68" s="12" t="n"/>
      <c r="O68" s="12" t="n"/>
      <c r="P68" s="10" t="n"/>
      <c r="R68">
        <f>IFERROR(VLOOKUP(C68,'2-Base Candidats'!D5:AJ85,21,FALSE),"")</f>
        <v/>
      </c>
      <c r="S68">
        <f>IFERROR(VLOOKUP(C68,'2-Base Candidats'!D5:AJ85,23,FALSE),"")</f>
        <v/>
      </c>
      <c r="T68">
        <f>IFERROR(VLOOKUP(C68,'3-Planning Entretiens'!C5:O85,11,FALSE),"")</f>
        <v/>
      </c>
    </row>
    <row r="69" ht="22" customHeight="1">
      <c r="B69" s="25">
        <f>IF(C69="","","EVAL-"&amp;TEXT(COUNTA($C$5:C69),"000"))</f>
        <v/>
      </c>
      <c r="C69" s="6" t="n"/>
      <c r="D69" s="6" t="n"/>
      <c r="E69" s="35" t="n"/>
      <c r="F69" s="6" t="n"/>
      <c r="G69" s="8" t="n"/>
      <c r="H69" s="8" t="n"/>
      <c r="I69" s="8" t="n"/>
      <c r="J69" s="8" t="n"/>
      <c r="K69" s="8" t="n"/>
      <c r="L69" s="8" t="n"/>
      <c r="M69" s="6" t="n"/>
      <c r="N69" s="8" t="n"/>
      <c r="O69" s="8" t="n"/>
      <c r="P69" s="6" t="n"/>
      <c r="R69">
        <f>IFERROR(VLOOKUP(C69,'2-Base Candidats'!D5:AJ85,21,FALSE),"")</f>
        <v/>
      </c>
      <c r="S69">
        <f>IFERROR(VLOOKUP(C69,'2-Base Candidats'!D5:AJ85,23,FALSE),"")</f>
        <v/>
      </c>
      <c r="T69">
        <f>IFERROR(VLOOKUP(C69,'3-Planning Entretiens'!C5:O85,11,FALSE),"")</f>
        <v/>
      </c>
    </row>
    <row r="70" ht="22" customHeight="1">
      <c r="B70" s="24">
        <f>IF(C70="","","EVAL-"&amp;TEXT(COUNTA($C$5:C70),"000"))</f>
        <v/>
      </c>
      <c r="C70" s="10" t="n"/>
      <c r="D70" s="10" t="n"/>
      <c r="E70" s="36" t="n"/>
      <c r="F70" s="10" t="n"/>
      <c r="G70" s="12" t="n"/>
      <c r="H70" s="12" t="n"/>
      <c r="I70" s="12" t="n"/>
      <c r="J70" s="12" t="n"/>
      <c r="K70" s="12" t="n"/>
      <c r="L70" s="12" t="n"/>
      <c r="M70" s="10" t="n"/>
      <c r="N70" s="12" t="n"/>
      <c r="O70" s="12" t="n"/>
      <c r="P70" s="10" t="n"/>
      <c r="R70">
        <f>IFERROR(VLOOKUP(C70,'2-Base Candidats'!D5:AJ85,21,FALSE),"")</f>
        <v/>
      </c>
      <c r="S70">
        <f>IFERROR(VLOOKUP(C70,'2-Base Candidats'!D5:AJ85,23,FALSE),"")</f>
        <v/>
      </c>
      <c r="T70">
        <f>IFERROR(VLOOKUP(C70,'3-Planning Entretiens'!C5:O85,11,FALSE),"")</f>
        <v/>
      </c>
    </row>
    <row r="71" ht="22" customHeight="1">
      <c r="B71" s="25">
        <f>IF(C71="","","EVAL-"&amp;TEXT(COUNTA($C$5:C71),"000"))</f>
        <v/>
      </c>
      <c r="C71" s="6" t="n"/>
      <c r="D71" s="6" t="n"/>
      <c r="E71" s="35" t="n"/>
      <c r="F71" s="6" t="n"/>
      <c r="G71" s="8" t="n"/>
      <c r="H71" s="8" t="n"/>
      <c r="I71" s="8" t="n"/>
      <c r="J71" s="8" t="n"/>
      <c r="K71" s="8" t="n"/>
      <c r="L71" s="8" t="n"/>
      <c r="M71" s="6" t="n"/>
      <c r="N71" s="8" t="n"/>
      <c r="O71" s="8" t="n"/>
      <c r="P71" s="6" t="n"/>
      <c r="R71">
        <f>IFERROR(VLOOKUP(C71,'2-Base Candidats'!D5:AJ85,21,FALSE),"")</f>
        <v/>
      </c>
      <c r="S71">
        <f>IFERROR(VLOOKUP(C71,'2-Base Candidats'!D5:AJ85,23,FALSE),"")</f>
        <v/>
      </c>
      <c r="T71">
        <f>IFERROR(VLOOKUP(C71,'3-Planning Entretiens'!C5:O85,11,FALSE),"")</f>
        <v/>
      </c>
    </row>
    <row r="72" ht="22" customHeight="1">
      <c r="B72" s="24">
        <f>IF(C72="","","EVAL-"&amp;TEXT(COUNTA($C$5:C72),"000"))</f>
        <v/>
      </c>
      <c r="C72" s="10" t="n"/>
      <c r="D72" s="10" t="n"/>
      <c r="E72" s="36" t="n"/>
      <c r="F72" s="10" t="n"/>
      <c r="G72" s="12" t="n"/>
      <c r="H72" s="12" t="n"/>
      <c r="I72" s="12" t="n"/>
      <c r="J72" s="12" t="n"/>
      <c r="K72" s="12" t="n"/>
      <c r="L72" s="12" t="n"/>
      <c r="M72" s="10" t="n"/>
      <c r="N72" s="12" t="n"/>
      <c r="O72" s="12" t="n"/>
      <c r="P72" s="10" t="n"/>
      <c r="R72">
        <f>IFERROR(VLOOKUP(C72,'2-Base Candidats'!D5:AJ85,21,FALSE),"")</f>
        <v/>
      </c>
      <c r="S72">
        <f>IFERROR(VLOOKUP(C72,'2-Base Candidats'!D5:AJ85,23,FALSE),"")</f>
        <v/>
      </c>
      <c r="T72">
        <f>IFERROR(VLOOKUP(C72,'3-Planning Entretiens'!C5:O85,11,FALSE),"")</f>
        <v/>
      </c>
    </row>
    <row r="73" ht="22" customHeight="1">
      <c r="B73" s="25">
        <f>IF(C73="","","EVAL-"&amp;TEXT(COUNTA($C$5:C73),"000"))</f>
        <v/>
      </c>
      <c r="C73" s="6" t="n"/>
      <c r="D73" s="6" t="n"/>
      <c r="E73" s="35" t="n"/>
      <c r="F73" s="6" t="n"/>
      <c r="G73" s="8" t="n"/>
      <c r="H73" s="8" t="n"/>
      <c r="I73" s="8" t="n"/>
      <c r="J73" s="8" t="n"/>
      <c r="K73" s="8" t="n"/>
      <c r="L73" s="8" t="n"/>
      <c r="M73" s="6" t="n"/>
      <c r="N73" s="8" t="n"/>
      <c r="O73" s="8" t="n"/>
      <c r="P73" s="6" t="n"/>
      <c r="R73">
        <f>IFERROR(VLOOKUP(C73,'2-Base Candidats'!D5:AJ85,21,FALSE),"")</f>
        <v/>
      </c>
      <c r="S73">
        <f>IFERROR(VLOOKUP(C73,'2-Base Candidats'!D5:AJ85,23,FALSE),"")</f>
        <v/>
      </c>
      <c r="T73">
        <f>IFERROR(VLOOKUP(C73,'3-Planning Entretiens'!C5:O85,11,FALSE),"")</f>
        <v/>
      </c>
    </row>
    <row r="74" ht="22" customHeight="1">
      <c r="B74" s="24">
        <f>IF(C74="","","EVAL-"&amp;TEXT(COUNTA($C$5:C74),"000"))</f>
        <v/>
      </c>
      <c r="C74" s="10" t="n"/>
      <c r="D74" s="10" t="n"/>
      <c r="E74" s="36" t="n"/>
      <c r="F74" s="10" t="n"/>
      <c r="G74" s="12" t="n"/>
      <c r="H74" s="12" t="n"/>
      <c r="I74" s="12" t="n"/>
      <c r="J74" s="12" t="n"/>
      <c r="K74" s="12" t="n"/>
      <c r="L74" s="12" t="n"/>
      <c r="M74" s="10" t="n"/>
      <c r="N74" s="12" t="n"/>
      <c r="O74" s="12" t="n"/>
      <c r="P74" s="10" t="n"/>
      <c r="R74">
        <f>IFERROR(VLOOKUP(C74,'2-Base Candidats'!D5:AJ85,21,FALSE),"")</f>
        <v/>
      </c>
      <c r="S74">
        <f>IFERROR(VLOOKUP(C74,'2-Base Candidats'!D5:AJ85,23,FALSE),"")</f>
        <v/>
      </c>
      <c r="T74">
        <f>IFERROR(VLOOKUP(C74,'3-Planning Entretiens'!C5:O85,11,FALSE),"")</f>
        <v/>
      </c>
    </row>
    <row r="75" ht="22" customHeight="1">
      <c r="B75" s="25">
        <f>IF(C75="","","EVAL-"&amp;TEXT(COUNTA($C$5:C75),"000"))</f>
        <v/>
      </c>
      <c r="C75" s="6" t="n"/>
      <c r="D75" s="6" t="n"/>
      <c r="E75" s="35" t="n"/>
      <c r="F75" s="6" t="n"/>
      <c r="G75" s="8" t="n"/>
      <c r="H75" s="8" t="n"/>
      <c r="I75" s="8" t="n"/>
      <c r="J75" s="8" t="n"/>
      <c r="K75" s="8" t="n"/>
      <c r="L75" s="8" t="n"/>
      <c r="M75" s="6" t="n"/>
      <c r="N75" s="8" t="n"/>
      <c r="O75" s="8" t="n"/>
      <c r="P75" s="6" t="n"/>
      <c r="R75">
        <f>IFERROR(VLOOKUP(C75,'2-Base Candidats'!D5:AJ85,21,FALSE),"")</f>
        <v/>
      </c>
      <c r="S75">
        <f>IFERROR(VLOOKUP(C75,'2-Base Candidats'!D5:AJ85,23,FALSE),"")</f>
        <v/>
      </c>
      <c r="T75">
        <f>IFERROR(VLOOKUP(C75,'3-Planning Entretiens'!C5:O85,11,FALSE),"")</f>
        <v/>
      </c>
    </row>
    <row r="76" ht="22" customHeight="1">
      <c r="B76" s="24">
        <f>IF(C76="","","EVAL-"&amp;TEXT(COUNTA($C$5:C76),"000"))</f>
        <v/>
      </c>
      <c r="C76" s="10" t="n"/>
      <c r="D76" s="10" t="n"/>
      <c r="E76" s="36" t="n"/>
      <c r="F76" s="10" t="n"/>
      <c r="G76" s="12" t="n"/>
      <c r="H76" s="12" t="n"/>
      <c r="I76" s="12" t="n"/>
      <c r="J76" s="12" t="n"/>
      <c r="K76" s="12" t="n"/>
      <c r="L76" s="12" t="n"/>
      <c r="M76" s="10" t="n"/>
      <c r="N76" s="12" t="n"/>
      <c r="O76" s="12" t="n"/>
      <c r="P76" s="10" t="n"/>
      <c r="R76">
        <f>IFERROR(VLOOKUP(C76,'2-Base Candidats'!D5:AJ85,21,FALSE),"")</f>
        <v/>
      </c>
      <c r="S76">
        <f>IFERROR(VLOOKUP(C76,'2-Base Candidats'!D5:AJ85,23,FALSE),"")</f>
        <v/>
      </c>
      <c r="T76">
        <f>IFERROR(VLOOKUP(C76,'3-Planning Entretiens'!C5:O85,11,FALSE),"")</f>
        <v/>
      </c>
    </row>
    <row r="77" ht="22" customHeight="1">
      <c r="B77" s="25">
        <f>IF(C77="","","EVAL-"&amp;TEXT(COUNTA($C$5:C77),"000"))</f>
        <v/>
      </c>
      <c r="C77" s="6" t="n"/>
      <c r="D77" s="6" t="n"/>
      <c r="E77" s="35" t="n"/>
      <c r="F77" s="6" t="n"/>
      <c r="G77" s="8" t="n"/>
      <c r="H77" s="8" t="n"/>
      <c r="I77" s="8" t="n"/>
      <c r="J77" s="8" t="n"/>
      <c r="K77" s="8" t="n"/>
      <c r="L77" s="8" t="n"/>
      <c r="M77" s="6" t="n"/>
      <c r="N77" s="8" t="n"/>
      <c r="O77" s="8" t="n"/>
      <c r="P77" s="6" t="n"/>
      <c r="R77">
        <f>IFERROR(VLOOKUP(C77,'2-Base Candidats'!D5:AJ85,21,FALSE),"")</f>
        <v/>
      </c>
      <c r="S77">
        <f>IFERROR(VLOOKUP(C77,'2-Base Candidats'!D5:AJ85,23,FALSE),"")</f>
        <v/>
      </c>
      <c r="T77">
        <f>IFERROR(VLOOKUP(C77,'3-Planning Entretiens'!C5:O85,11,FALSE),"")</f>
        <v/>
      </c>
    </row>
    <row r="78" ht="22" customHeight="1">
      <c r="B78" s="24">
        <f>IF(C78="","","EVAL-"&amp;TEXT(COUNTA($C$5:C78),"000"))</f>
        <v/>
      </c>
      <c r="C78" s="10" t="n"/>
      <c r="D78" s="10" t="n"/>
      <c r="E78" s="36" t="n"/>
      <c r="F78" s="10" t="n"/>
      <c r="G78" s="12" t="n"/>
      <c r="H78" s="12" t="n"/>
      <c r="I78" s="12" t="n"/>
      <c r="J78" s="12" t="n"/>
      <c r="K78" s="12" t="n"/>
      <c r="L78" s="12" t="n"/>
      <c r="M78" s="10" t="n"/>
      <c r="N78" s="12" t="n"/>
      <c r="O78" s="12" t="n"/>
      <c r="P78" s="10" t="n"/>
      <c r="R78">
        <f>IFERROR(VLOOKUP(C78,'2-Base Candidats'!D5:AJ85,21,FALSE),"")</f>
        <v/>
      </c>
      <c r="S78">
        <f>IFERROR(VLOOKUP(C78,'2-Base Candidats'!D5:AJ85,23,FALSE),"")</f>
        <v/>
      </c>
      <c r="T78">
        <f>IFERROR(VLOOKUP(C78,'3-Planning Entretiens'!C5:O85,11,FALSE),"")</f>
        <v/>
      </c>
    </row>
    <row r="79" ht="22" customHeight="1">
      <c r="B79" s="25">
        <f>IF(C79="","","EVAL-"&amp;TEXT(COUNTA($C$5:C79),"000"))</f>
        <v/>
      </c>
      <c r="C79" s="6" t="n"/>
      <c r="D79" s="6" t="n"/>
      <c r="E79" s="35" t="n"/>
      <c r="F79" s="6" t="n"/>
      <c r="G79" s="8" t="n"/>
      <c r="H79" s="8" t="n"/>
      <c r="I79" s="8" t="n"/>
      <c r="J79" s="8" t="n"/>
      <c r="K79" s="8" t="n"/>
      <c r="L79" s="8" t="n"/>
      <c r="M79" s="6" t="n"/>
      <c r="N79" s="8" t="n"/>
      <c r="O79" s="8" t="n"/>
      <c r="P79" s="6" t="n"/>
      <c r="R79">
        <f>IFERROR(VLOOKUP(C79,'2-Base Candidats'!D5:AJ85,21,FALSE),"")</f>
        <v/>
      </c>
      <c r="S79">
        <f>IFERROR(VLOOKUP(C79,'2-Base Candidats'!D5:AJ85,23,FALSE),"")</f>
        <v/>
      </c>
      <c r="T79">
        <f>IFERROR(VLOOKUP(C79,'3-Planning Entretiens'!C5:O85,11,FALSE),"")</f>
        <v/>
      </c>
    </row>
    <row r="80" ht="22" customHeight="1">
      <c r="B80" s="24">
        <f>IF(C80="","","EVAL-"&amp;TEXT(COUNTA($C$5:C80),"000"))</f>
        <v/>
      </c>
      <c r="C80" s="10" t="n"/>
      <c r="D80" s="10" t="n"/>
      <c r="E80" s="36" t="n"/>
      <c r="F80" s="10" t="n"/>
      <c r="G80" s="12" t="n"/>
      <c r="H80" s="12" t="n"/>
      <c r="I80" s="12" t="n"/>
      <c r="J80" s="12" t="n"/>
      <c r="K80" s="12" t="n"/>
      <c r="L80" s="12" t="n"/>
      <c r="M80" s="10" t="n"/>
      <c r="N80" s="12" t="n"/>
      <c r="O80" s="12" t="n"/>
      <c r="P80" s="10" t="n"/>
      <c r="R80">
        <f>IFERROR(VLOOKUP(C80,'2-Base Candidats'!D5:AJ85,21,FALSE),"")</f>
        <v/>
      </c>
      <c r="S80">
        <f>IFERROR(VLOOKUP(C80,'2-Base Candidats'!D5:AJ85,23,FALSE),"")</f>
        <v/>
      </c>
      <c r="T80">
        <f>IFERROR(VLOOKUP(C80,'3-Planning Entretiens'!C5:O85,11,FALSE),"")</f>
        <v/>
      </c>
    </row>
    <row r="81" ht="22" customHeight="1">
      <c r="B81" s="25">
        <f>IF(C81="","","EVAL-"&amp;TEXT(COUNTA($C$5:C81),"000"))</f>
        <v/>
      </c>
      <c r="C81" s="6" t="n"/>
      <c r="D81" s="6" t="n"/>
      <c r="E81" s="35" t="n"/>
      <c r="F81" s="6" t="n"/>
      <c r="G81" s="8" t="n"/>
      <c r="H81" s="8" t="n"/>
      <c r="I81" s="8" t="n"/>
      <c r="J81" s="8" t="n"/>
      <c r="K81" s="8" t="n"/>
      <c r="L81" s="8" t="n"/>
      <c r="M81" s="6" t="n"/>
      <c r="N81" s="8" t="n"/>
      <c r="O81" s="8" t="n"/>
      <c r="P81" s="6" t="n"/>
      <c r="R81">
        <f>IFERROR(VLOOKUP(C81,'2-Base Candidats'!D5:AJ85,21,FALSE),"")</f>
        <v/>
      </c>
      <c r="S81">
        <f>IFERROR(VLOOKUP(C81,'2-Base Candidats'!D5:AJ85,23,FALSE),"")</f>
        <v/>
      </c>
      <c r="T81">
        <f>IFERROR(VLOOKUP(C81,'3-Planning Entretiens'!C5:O85,11,FALSE),"")</f>
        <v/>
      </c>
    </row>
    <row r="82" ht="22" customHeight="1">
      <c r="B82" s="24">
        <f>IF(C82="","","EVAL-"&amp;TEXT(COUNTA($C$5:C82),"000"))</f>
        <v/>
      </c>
      <c r="C82" s="10" t="n"/>
      <c r="D82" s="10" t="n"/>
      <c r="E82" s="36" t="n"/>
      <c r="F82" s="10" t="n"/>
      <c r="G82" s="12" t="n"/>
      <c r="H82" s="12" t="n"/>
      <c r="I82" s="12" t="n"/>
      <c r="J82" s="12" t="n"/>
      <c r="K82" s="12" t="n"/>
      <c r="L82" s="12" t="n"/>
      <c r="M82" s="10" t="n"/>
      <c r="N82" s="12" t="n"/>
      <c r="O82" s="12" t="n"/>
      <c r="P82" s="10" t="n"/>
      <c r="R82">
        <f>IFERROR(VLOOKUP(C82,'2-Base Candidats'!D5:AJ85,21,FALSE),"")</f>
        <v/>
      </c>
      <c r="S82">
        <f>IFERROR(VLOOKUP(C82,'2-Base Candidats'!D5:AJ85,23,FALSE),"")</f>
        <v/>
      </c>
      <c r="T82">
        <f>IFERROR(VLOOKUP(C82,'3-Planning Entretiens'!C5:O85,11,FALSE),"")</f>
        <v/>
      </c>
    </row>
    <row r="83" ht="22" customHeight="1">
      <c r="B83" s="25">
        <f>IF(C83="","","EVAL-"&amp;TEXT(COUNTA($C$5:C83),"000"))</f>
        <v/>
      </c>
      <c r="C83" s="6" t="n"/>
      <c r="D83" s="6" t="n"/>
      <c r="E83" s="35" t="n"/>
      <c r="F83" s="6" t="n"/>
      <c r="G83" s="8" t="n"/>
      <c r="H83" s="8" t="n"/>
      <c r="I83" s="8" t="n"/>
      <c r="J83" s="8" t="n"/>
      <c r="K83" s="8" t="n"/>
      <c r="L83" s="8" t="n"/>
      <c r="M83" s="6" t="n"/>
      <c r="N83" s="8" t="n"/>
      <c r="O83" s="8" t="n"/>
      <c r="P83" s="6" t="n"/>
      <c r="R83">
        <f>IFERROR(VLOOKUP(C83,'2-Base Candidats'!D5:AJ85,21,FALSE),"")</f>
        <v/>
      </c>
      <c r="S83">
        <f>IFERROR(VLOOKUP(C83,'2-Base Candidats'!D5:AJ85,23,FALSE),"")</f>
        <v/>
      </c>
      <c r="T83">
        <f>IFERROR(VLOOKUP(C83,'3-Planning Entretiens'!C5:O85,11,FALSE),"")</f>
        <v/>
      </c>
    </row>
    <row r="84" ht="22" customHeight="1">
      <c r="B84" s="24">
        <f>IF(C84="","","EVAL-"&amp;TEXT(COUNTA($C$5:C84),"000"))</f>
        <v/>
      </c>
      <c r="C84" s="10" t="n"/>
      <c r="D84" s="10" t="n"/>
      <c r="E84" s="36" t="n"/>
      <c r="F84" s="10" t="n"/>
      <c r="G84" s="12" t="n"/>
      <c r="H84" s="12" t="n"/>
      <c r="I84" s="12" t="n"/>
      <c r="J84" s="12" t="n"/>
      <c r="K84" s="12" t="n"/>
      <c r="L84" s="12" t="n"/>
      <c r="M84" s="10" t="n"/>
      <c r="N84" s="12" t="n"/>
      <c r="O84" s="12" t="n"/>
      <c r="P84" s="10" t="n"/>
      <c r="R84">
        <f>IFERROR(VLOOKUP(C84,'2-Base Candidats'!D5:AJ85,21,FALSE),"")</f>
        <v/>
      </c>
      <c r="S84">
        <f>IFERROR(VLOOKUP(C84,'2-Base Candidats'!D5:AJ85,23,FALSE),"")</f>
        <v/>
      </c>
      <c r="T84">
        <f>IFERROR(VLOOKUP(C84,'3-Planning Entretiens'!C5:O85,11,FALSE),"")</f>
        <v/>
      </c>
    </row>
    <row r="85" ht="22" customHeight="1">
      <c r="B85" s="25">
        <f>IF(C85="","","EVAL-"&amp;TEXT(COUNTA($C$5:C85),"000"))</f>
        <v/>
      </c>
      <c r="C85" s="6" t="n"/>
      <c r="D85" s="6" t="n"/>
      <c r="E85" s="35" t="n"/>
      <c r="F85" s="6" t="n"/>
      <c r="G85" s="8" t="n"/>
      <c r="H85" s="8" t="n"/>
      <c r="I85" s="8" t="n"/>
      <c r="J85" s="8" t="n"/>
      <c r="K85" s="8" t="n"/>
      <c r="L85" s="8" t="n"/>
      <c r="M85" s="6" t="n"/>
      <c r="N85" s="8" t="n"/>
      <c r="O85" s="8" t="n"/>
      <c r="P85" s="6" t="n"/>
      <c r="R85">
        <f>IFERROR(VLOOKUP(C85,'2-Base Candidats'!D5:AJ85,21,FALSE),"")</f>
        <v/>
      </c>
      <c r="S85">
        <f>IFERROR(VLOOKUP(C85,'2-Base Candidats'!D5:AJ85,23,FALSE),"")</f>
        <v/>
      </c>
      <c r="T85">
        <f>IFERROR(VLOOKUP(C85,'3-Planning Entretiens'!C5:O85,11,FALSE),"")</f>
        <v/>
      </c>
    </row>
    <row r="86" ht="22" customHeight="1">
      <c r="B86" s="24">
        <f>IF(C86="","","EVAL-"&amp;TEXT(COUNTA($C$5:C86),"000"))</f>
        <v/>
      </c>
      <c r="C86" s="10" t="n"/>
      <c r="D86" s="10" t="n"/>
      <c r="E86" s="36" t="n"/>
      <c r="F86" s="10" t="n"/>
      <c r="G86" s="12" t="n"/>
      <c r="H86" s="12" t="n"/>
      <c r="I86" s="12" t="n"/>
      <c r="J86" s="12" t="n"/>
      <c r="K86" s="12" t="n"/>
      <c r="L86" s="12" t="n"/>
      <c r="M86" s="10" t="n"/>
      <c r="N86" s="12" t="n"/>
      <c r="O86" s="12" t="n"/>
      <c r="P86" s="10" t="n"/>
      <c r="R86">
        <f>IFERROR(VLOOKUP(C86,'2-Base Candidats'!D5:AJ85,21,FALSE),"")</f>
        <v/>
      </c>
      <c r="S86">
        <f>IFERROR(VLOOKUP(C86,'2-Base Candidats'!D5:AJ85,23,FALSE),"")</f>
        <v/>
      </c>
      <c r="T86">
        <f>IFERROR(VLOOKUP(C86,'3-Planning Entretiens'!C5:O85,11,FALSE),"")</f>
        <v/>
      </c>
    </row>
    <row r="87" ht="22" customHeight="1">
      <c r="B87" s="25">
        <f>IF(C87="","","EVAL-"&amp;TEXT(COUNTA($C$5:C87),"000"))</f>
        <v/>
      </c>
      <c r="C87" s="6" t="n"/>
      <c r="D87" s="6" t="n"/>
      <c r="E87" s="35" t="n"/>
      <c r="F87" s="6" t="n"/>
      <c r="G87" s="8" t="n"/>
      <c r="H87" s="8" t="n"/>
      <c r="I87" s="8" t="n"/>
      <c r="J87" s="8" t="n"/>
      <c r="K87" s="8" t="n"/>
      <c r="L87" s="8" t="n"/>
      <c r="M87" s="6" t="n"/>
      <c r="N87" s="8" t="n"/>
      <c r="O87" s="8" t="n"/>
      <c r="P87" s="6" t="n"/>
      <c r="R87">
        <f>IFERROR(VLOOKUP(C87,'2-Base Candidats'!D5:AJ85,21,FALSE),"")</f>
        <v/>
      </c>
      <c r="S87">
        <f>IFERROR(VLOOKUP(C87,'2-Base Candidats'!D5:AJ85,23,FALSE),"")</f>
        <v/>
      </c>
      <c r="T87">
        <f>IFERROR(VLOOKUP(C87,'3-Planning Entretiens'!C5:O85,11,FALSE),"")</f>
        <v/>
      </c>
    </row>
    <row r="88">
      <c r="R88">
        <f>IFERROR(VLOOKUP(C88,'2-Base Candidats'!D5:AJ85,21,FALSE),"")</f>
        <v/>
      </c>
      <c r="S88">
        <f>IFERROR(VLOOKUP(C88,'2-Base Candidats'!D5:AJ85,23,FALSE),"")</f>
        <v/>
      </c>
      <c r="T88">
        <f>IFERROR(VLOOKUP(C88,'3-Planning Entretiens'!C5:O85,11,FALSE),"")</f>
        <v/>
      </c>
    </row>
    <row r="89" ht="26" customHeight="1">
      <c r="B89" s="14" t="inlineStr">
        <is>
          <t>TOTAL</t>
        </is>
      </c>
      <c r="C89" s="14" t="n"/>
      <c r="D89" s="14" t="n"/>
      <c r="E89" s="14" t="n"/>
      <c r="F89" s="14" t="n"/>
      <c r="G89" s="15">
        <f>SUM(G5:G87)</f>
        <v/>
      </c>
      <c r="H89" s="15">
        <f>SUM(H5:H87)</f>
        <v/>
      </c>
      <c r="I89" s="15">
        <f>SUM(I5:I87)</f>
        <v/>
      </c>
      <c r="J89" s="15">
        <f>SUM(J5:J87)</f>
        <v/>
      </c>
      <c r="K89" s="15">
        <f>SUM(K5:K87)</f>
        <v/>
      </c>
      <c r="L89" s="15">
        <f>SUM(L5:L87)</f>
        <v/>
      </c>
      <c r="M89" s="14" t="n"/>
      <c r="N89" s="14" t="n"/>
      <c r="O89" s="14" t="n"/>
      <c r="P89" s="14" t="n"/>
      <c r="R89">
        <f>IFERROR(VLOOKUP(C89,'2-Base Candidats'!D5:AJ85,21,FALSE),"")</f>
        <v/>
      </c>
      <c r="S89">
        <f>IFERROR(VLOOKUP(C89,'2-Base Candidats'!D5:AJ85,23,FALSE),"")</f>
        <v/>
      </c>
      <c r="T89">
        <f>IFERROR(VLOOKUP(C89,'3-Planning Entretiens'!C5:O85,11,FALSE),"")</f>
        <v/>
      </c>
    </row>
    <row r="90">
      <c r="R90">
        <f>IFERROR(VLOOKUP(C90,'2-Base Candidats'!D5:AJ85,21,FALSE),"")</f>
        <v/>
      </c>
      <c r="S90">
        <f>IFERROR(VLOOKUP(C90,'2-Base Candidats'!D5:AJ85,23,FALSE),"")</f>
        <v/>
      </c>
      <c r="T90">
        <f>IFERROR(VLOOKUP(C90,'3-Planning Entretiens'!C5:O85,11,FALSE),"")</f>
        <v/>
      </c>
    </row>
    <row r="91">
      <c r="B91" s="16" t="inlineStr">
        <is>
          <t>INDICATEURS (mis a jour automatiquement)</t>
        </is>
      </c>
      <c r="R91">
        <f>IFERROR(VLOOKUP(C91,'2-Base Candidats'!D5:AJ85,21,FALSE),"")</f>
        <v/>
      </c>
      <c r="S91">
        <f>IFERROR(VLOOKUP(C91,'2-Base Candidats'!D5:AJ85,23,FALSE),"")</f>
        <v/>
      </c>
      <c r="T91">
        <f>IFERROR(VLOOKUP(C91,'3-Planning Entretiens'!C5:O85,11,FALSE),"")</f>
        <v/>
      </c>
    </row>
    <row r="92" ht="22" customHeight="1">
      <c r="B92" s="25" t="inlineStr">
        <is>
          <t>Total evaluations</t>
        </is>
      </c>
      <c r="G92" s="17">
        <f>COUNTIF(C5:C87,"&lt;&gt;")</f>
        <v/>
      </c>
      <c r="R92">
        <f>IFERROR(VLOOKUP(C92,'2-Base Candidats'!D5:AJ85,21,FALSE),"")</f>
        <v/>
      </c>
      <c r="S92">
        <f>IFERROR(VLOOKUP(C92,'2-Base Candidats'!D5:AJ85,23,FALSE),"")</f>
        <v/>
      </c>
      <c r="T92">
        <f>IFERROR(VLOOKUP(C92,'3-Planning Entretiens'!C5:O85,11,FALSE),"")</f>
        <v/>
      </c>
    </row>
    <row r="93" ht="22" customHeight="1">
      <c r="B93" s="24" t="inlineStr">
        <is>
          <t>Recommandes</t>
        </is>
      </c>
      <c r="G93" s="18">
        <f>COUNTIF(L5:L87,"Embauche recommandee")</f>
        <v/>
      </c>
      <c r="R93">
        <f>IFERROR(VLOOKUP(C93,'2-Base Candidats'!D5:AJ85,21,FALSE),"")</f>
        <v/>
      </c>
      <c r="S93">
        <f>IFERROR(VLOOKUP(C93,'2-Base Candidats'!D5:AJ85,23,FALSE),"")</f>
        <v/>
      </c>
      <c r="T93">
        <f>IFERROR(VLOOKUP(C93,'3-Planning Entretiens'!C5:O85,11,FALSE),"")</f>
        <v/>
      </c>
    </row>
    <row r="94" ht="22" customHeight="1">
      <c r="B94" s="25" t="inlineStr">
        <is>
          <t>Refuses</t>
        </is>
      </c>
      <c r="G94" s="17">
        <f>COUNTIF(L5:L87,"Refus")</f>
        <v/>
      </c>
      <c r="R94">
        <f>IFERROR(VLOOKUP(C94,'2-Base Candidats'!D5:AJ85,21,FALSE),"")</f>
        <v/>
      </c>
      <c r="S94">
        <f>IFERROR(VLOOKUP(C94,'2-Base Candidats'!D5:AJ85,23,FALSE),"")</f>
        <v/>
      </c>
      <c r="T94">
        <f>IFERROR(VLOOKUP(C94,'3-Planning Entretiens'!C5:O85,11,FALSE),"")</f>
        <v/>
      </c>
    </row>
    <row r="95" ht="22" customHeight="1">
      <c r="B95" s="24" t="inlineStr">
        <is>
          <t>Score moyen /25</t>
        </is>
      </c>
      <c r="G95" s="18">
        <f>IFERROR(AVERAGE(K5:K87),"-")</f>
        <v/>
      </c>
      <c r="R95">
        <f>IFERROR(VLOOKUP(C95,'2-Base Candidats'!D5:AJ85,21,FALSE),"")</f>
        <v/>
      </c>
      <c r="S95">
        <f>IFERROR(VLOOKUP(C95,'2-Base Candidats'!D5:AJ85,23,FALSE),"")</f>
        <v/>
      </c>
      <c r="T95">
        <f>IFERROR(VLOOKUP(C95,'3-Planning Entretiens'!C5:O85,11,FALSE),"")</f>
        <v/>
      </c>
    </row>
    <row r="96">
      <c r="R96">
        <f>IFERROR(VLOOKUP(C96,'2-Base Candidats'!D5:AJ85,21,FALSE),"")</f>
        <v/>
      </c>
      <c r="S96">
        <f>IFERROR(VLOOKUP(C96,'2-Base Candidats'!D5:AJ85,23,FALSE),"")</f>
        <v/>
      </c>
      <c r="T96">
        <f>IFERROR(VLOOKUP(C96,'3-Planning Entretiens'!C5:O85,11,FALSE),"")</f>
        <v/>
      </c>
    </row>
    <row r="97">
      <c r="R97">
        <f>IFERROR(VLOOKUP(C97,'2-Base Candidats'!D5:AJ85,21,FALSE),"")</f>
        <v/>
      </c>
      <c r="S97">
        <f>IFERROR(VLOOKUP(C97,'2-Base Candidats'!D5:AJ85,23,FALSE),"")</f>
        <v/>
      </c>
      <c r="T97">
        <f>IFERROR(VLOOKUP(C97,'3-Planning Entretiens'!C5:O85,11,FALSE),"")</f>
        <v/>
      </c>
    </row>
    <row r="98" ht="26" customHeight="1">
      <c r="B98" s="26" t="inlineStr">
        <is>
          <t>COMMENT UTILISER CET ONGLET ?</t>
        </is>
      </c>
      <c r="R98">
        <f>IFERROR(VLOOKUP(C98,'2-Base Candidats'!D5:AJ85,21,FALSE),"")</f>
        <v/>
      </c>
      <c r="S98">
        <f>IFERROR(VLOOKUP(C98,'2-Base Candidats'!D5:AJ85,23,FALSE),"")</f>
        <v/>
      </c>
      <c r="T98">
        <f>IFERROR(VLOOKUP(C98,'3-Planning Entretiens'!C5:O85,11,FALSE),"")</f>
        <v/>
      </c>
    </row>
    <row r="99" ht="20" customHeight="1">
      <c r="B99" s="27" t="inlineStr">
        <is>
          <t>1. Saisissez le nom du candidat — le numero EVAL-XXX se genere</t>
        </is>
      </c>
      <c r="R99">
        <f>IFERROR(VLOOKUP(C99,'2-Base Candidats'!D5:AJ85,21,FALSE),"")</f>
        <v/>
      </c>
      <c r="S99">
        <f>IFERROR(VLOOKUP(C99,'2-Base Candidats'!D5:AJ85,23,FALSE),"")</f>
        <v/>
      </c>
      <c r="T99">
        <f>IFERROR(VLOOKUP(C99,'3-Planning Entretiens'!C5:O85,11,FALSE),"")</f>
        <v/>
      </c>
    </row>
    <row r="100" ht="20" customHeight="1">
      <c r="B100" s="27" t="inlineStr">
        <is>
          <t>2. Notez de 1 a 5 pour chaque critere — le total se calcule automatiquement</t>
        </is>
      </c>
      <c r="R100">
        <f>IFERROR(VLOOKUP(C100,'2-Base Candidats'!D5:AJ85,21,FALSE),"")</f>
        <v/>
      </c>
      <c r="S100">
        <f>IFERROR(VLOOKUP(C100,'2-Base Candidats'!D5:AJ85,23,FALSE),"")</f>
        <v/>
      </c>
      <c r="T100">
        <f>IFERROR(VLOOKUP(C100,'3-Planning Entretiens'!C5:O85,11,FALSE),"")</f>
        <v/>
      </c>
    </row>
  </sheetData>
  <autoFilter ref="B4:P87"/>
  <mergeCells count="10">
    <mergeCell ref="B2:P2"/>
    <mergeCell ref="B98:J98"/>
    <mergeCell ref="B95:F95"/>
    <mergeCell ref="B100:L100"/>
    <mergeCell ref="B3:P3"/>
    <mergeCell ref="B91:H91"/>
    <mergeCell ref="B94:F94"/>
    <mergeCell ref="B99:L99"/>
    <mergeCell ref="B93:F93"/>
    <mergeCell ref="B92:F92"/>
  </mergeCells>
  <conditionalFormatting sqref="L5:L87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O5:O87">
    <cfRule type="cellIs" priority="55" operator="equal" dxfId="0">
      <formula>"En attente"</formula>
    </cfRule>
    <cfRule type="cellIs" priority="56" operator="equal" dxfId="0">
      <formula>"Nouveau"</formula>
    </cfRule>
    <cfRule type="cellIs" priority="57" operator="equal" dxfId="0">
      <formula>"Planifie"</formula>
    </cfRule>
    <cfRule type="cellIs" priority="58" operator="equal" dxfId="0">
      <formula>"En cours d'etude"</formula>
    </cfRule>
    <cfRule type="cellIs" priority="59" operator="equal" dxfId="0">
      <formula>"En cours"</formula>
    </cfRule>
    <cfRule type="cellIs" priority="60" operator="equal" dxfId="0">
      <formula>"En cours"</formula>
    </cfRule>
    <cfRule type="cellIs" priority="61" operator="equal" dxfId="0">
      <formula>"A faire"</formula>
    </cfRule>
    <cfRule type="cellIs" priority="62" operator="equal" dxfId="0">
      <formula>"A creer"</formula>
    </cfRule>
    <cfRule type="cellIs" priority="63" operator="equal" dxfId="0">
      <formula>"Publiee"</formula>
    </cfRule>
    <cfRule type="cellIs" priority="64" operator="equal" dxfId="0">
      <formula>"Planifiee"</formula>
    </cfRule>
    <cfRule type="cellIs" priority="65" operator="equal" dxfId="0">
      <formula>"En negociation"</formula>
    </cfRule>
    <cfRule type="cellIs" priority="66" operator="equal" dxfId="0">
      <formula>"A evaluer"</formula>
    </cfRule>
    <cfRule type="cellIs" priority="67" operator="equal" dxfId="1">
      <formula>"Favorable"</formula>
    </cfRule>
    <cfRule type="cellIs" priority="68" operator="equal" dxfId="1">
      <formula>"Retenu"</formula>
    </cfRule>
    <cfRule type="cellIs" priority="69" operator="equal" dxfId="1">
      <formula>"Pourvue"</formula>
    </cfRule>
    <cfRule type="cellIs" priority="70" operator="equal" dxfId="1">
      <formula>"Validée"</formula>
    </cfRule>
    <cfRule type="cellIs" priority="71" operator="equal" dxfId="1">
      <formula>"Realise"</formula>
    </cfRule>
    <cfRule type="cellIs" priority="72" operator="equal" dxfId="1">
      <formula>"Fait"</formula>
    </cfRule>
    <cfRule type="cellIs" priority="73" operator="equal" dxfId="1">
      <formula>"Terminee"</formula>
    </cfRule>
    <cfRule type="cellIs" priority="74" operator="equal" dxfId="1">
      <formula>"Termine"</formula>
    </cfRule>
    <cfRule type="cellIs" priority="75" operator="equal" dxfId="1">
      <formula>"Embauche confirmee"</formula>
    </cfRule>
    <cfRule type="cellIs" priority="76" operator="equal" dxfId="1">
      <formula>"Embauche recommandee"</formula>
    </cfRule>
    <cfRule type="cellIs" priority="77" operator="equal" dxfId="1">
      <formula>"Excellent"</formula>
    </cfRule>
    <cfRule type="cellIs" priority="78" operator="equal" dxfId="1">
      <formula>"Bon"</formula>
    </cfRule>
    <cfRule type="cellIs" priority="79" operator="equal" dxfId="1">
      <formula>"Oui"</formula>
    </cfRule>
    <cfRule type="cellIs" priority="80" operator="equal" dxfId="1">
      <formula>"Tres satisfait"</formula>
    </cfRule>
    <cfRule type="cellIs" priority="81" operator="equal" dxfId="1">
      <formula>"Satisfait"</formula>
    </cfRule>
    <cfRule type="cellIs" priority="82" operator="equal" dxfId="0">
      <formula>"En cours"</formula>
    </cfRule>
    <cfRule type="cellIs" priority="83" operator="equal" dxfId="0">
      <formula>"En reserve"</formula>
    </cfRule>
    <cfRule type="cellIs" priority="84" operator="equal" dxfId="0">
      <formula>"Moyen"</formula>
    </cfRule>
    <cfRule type="cellIs" priority="85" operator="equal" dxfId="0">
      <formula>"Neutre"</formula>
    </cfRule>
    <cfRule type="cellIs" priority="86" operator="equal" dxfId="2">
      <formula>"Defavorable"</formula>
    </cfRule>
    <cfRule type="cellIs" priority="87" operator="equal" dxfId="2">
      <formula>"Refuse"</formula>
    </cfRule>
    <cfRule type="cellIs" priority="88" operator="equal" dxfId="2">
      <formula>"Annulee"</formula>
    </cfRule>
    <cfRule type="cellIs" priority="89" operator="equal" dxfId="2">
      <formula>"Annule"</formula>
    </cfRule>
    <cfRule type="cellIs" priority="90" operator="equal" dxfId="2">
      <formula>"Refus"</formula>
    </cfRule>
    <cfRule type="cellIs" priority="91" operator="equal" dxfId="2">
      <formula>"Desiste"</formula>
    </cfRule>
    <cfRule type="cellIs" priority="92" operator="equal" dxfId="2">
      <formula>"Echu"</formula>
    </cfRule>
    <cfRule type="cellIs" priority="93" operator="equal" dxfId="2">
      <formula>"Resilie"</formula>
    </cfRule>
    <cfRule type="cellIs" priority="94" operator="equal" dxfId="2">
      <formula>"Insuffisant"</formula>
    </cfRule>
    <cfRule type="cellIs" priority="95" operator="equal" dxfId="2">
      <formula>"Abandonne"</formula>
    </cfRule>
    <cfRule type="cellIs" priority="96" operator="equal" dxfId="2">
      <formula>"Echec"</formula>
    </cfRule>
    <cfRule type="cellIs" priority="97" operator="equal" dxfId="2">
      <formula>"Rupture essai"</formula>
    </cfRule>
    <cfRule type="cellIs" priority="98" operator="equal" dxfId="2">
      <formula>"Insatisfait"</formula>
    </cfRule>
    <cfRule type="cellIs" priority="99" operator="equal" dxfId="2">
      <formula>"Tres insatisfait"</formula>
    </cfRule>
    <cfRule type="cellIs" priority="100" operator="equal" dxfId="2">
      <formula>"Eleve"</formula>
    </cfRule>
    <cfRule type="cellIs" priority="101" operator="equal" dxfId="2">
      <formula>"Critique"</formula>
    </cfRule>
    <cfRule type="cellIs" priority="102" operator="equal" dxfId="2">
      <formula>"Non"</formula>
    </cfRule>
    <cfRule type="cellIs" priority="103" operator="equal" dxfId="0">
      <formula>"Prolongation essai"</formula>
    </cfRule>
    <cfRule type="cellIs" priority="104" operator="equal" dxfId="0">
      <formula>"Prolongee"</formula>
    </cfRule>
    <cfRule type="cellIs" priority="105" operator="equal" dxfId="1">
      <formula>"Renouvele"</formula>
    </cfRule>
    <cfRule type="cellIs" priority="106" operator="equal" dxfId="1">
      <formula>"Cloturee"</formula>
    </cfRule>
    <cfRule type="cellIs" priority="107" operator="equal" dxfId="0">
      <formula>"En cours"</formula>
    </cfRule>
    <cfRule type="cellIs" priority="108" operator="equal" dxfId="0">
      <formula>"Candidatures en cours"</formula>
    </cfRule>
  </conditionalFormatting>
  <conditionalFormatting sqref="B8:B87">
    <cfRule type="expression" priority="109" dxfId="3">
      <formula>AND($C8="",$C7&lt;&gt;"")</formula>
    </cfRule>
  </conditionalFormatting>
  <conditionalFormatting sqref="C8:C87">
    <cfRule type="expression" priority="110" dxfId="3">
      <formula>AND($C8="",$C7&lt;&gt;"")</formula>
    </cfRule>
  </conditionalFormatting>
  <conditionalFormatting sqref="D8:D87">
    <cfRule type="expression" priority="111" dxfId="3">
      <formula>AND($C8="",$C7&lt;&gt;"")</formula>
    </cfRule>
  </conditionalFormatting>
  <conditionalFormatting sqref="E8:E87">
    <cfRule type="expression" priority="112" dxfId="3">
      <formula>AND($C8="",$C7&lt;&gt;"")</formula>
    </cfRule>
  </conditionalFormatting>
  <conditionalFormatting sqref="F8:F87">
    <cfRule type="expression" priority="113" dxfId="3">
      <formula>AND($C8="",$C7&lt;&gt;"")</formula>
    </cfRule>
  </conditionalFormatting>
  <conditionalFormatting sqref="G8:G87">
    <cfRule type="expression" priority="114" dxfId="3">
      <formula>AND($C8="",$C7&lt;&gt;"")</formula>
    </cfRule>
  </conditionalFormatting>
  <conditionalFormatting sqref="H8:H87">
    <cfRule type="expression" priority="115" dxfId="3">
      <formula>AND($C8="",$C7&lt;&gt;"")</formula>
    </cfRule>
  </conditionalFormatting>
  <conditionalFormatting sqref="I8:I87">
    <cfRule type="expression" priority="116" dxfId="3">
      <formula>AND($C8="",$C7&lt;&gt;"")</formula>
    </cfRule>
  </conditionalFormatting>
  <conditionalFormatting sqref="J8:J87">
    <cfRule type="expression" priority="117" dxfId="3">
      <formula>AND($C8="",$C7&lt;&gt;"")</formula>
    </cfRule>
  </conditionalFormatting>
  <conditionalFormatting sqref="K8:K87">
    <cfRule type="expression" priority="118" dxfId="3">
      <formula>AND($C8="",$C7&lt;&gt;"")</formula>
    </cfRule>
  </conditionalFormatting>
  <conditionalFormatting sqref="L8:L87">
    <cfRule type="expression" priority="119" dxfId="3">
      <formula>AND($C8="",$C7&lt;&gt;"")</formula>
    </cfRule>
  </conditionalFormatting>
  <conditionalFormatting sqref="M8:M87">
    <cfRule type="expression" priority="120" dxfId="3">
      <formula>AND($C8="",$C7&lt;&gt;"")</formula>
    </cfRule>
  </conditionalFormatting>
  <conditionalFormatting sqref="N8:N87">
    <cfRule type="expression" priority="121" dxfId="3">
      <formula>AND($C8="",$C7&lt;&gt;"")</formula>
    </cfRule>
  </conditionalFormatting>
  <conditionalFormatting sqref="O8:O87">
    <cfRule type="expression" priority="122" dxfId="3">
      <formula>AND($C8="",$C7&lt;&gt;"")</formula>
    </cfRule>
  </conditionalFormatting>
  <conditionalFormatting sqref="P8:P87">
    <cfRule type="expression" priority="123" dxfId="3">
      <formula>AND($C8="",$C7&lt;&gt;"")</formula>
    </cfRule>
  </conditionalFormatting>
  <dataValidations count="2">
    <dataValidation sqref="L5:L87" showDropDown="0" showInputMessage="0" showErrorMessage="0" allowBlank="1" errorTitle="Erreur" error="Valeur invalide" promptTitle="Liste" prompt="Choisir dans la liste" type="list">
      <formula1>'_Lists'!$N$2:$N$5</formula1>
    </dataValidation>
    <dataValidation sqref="O5:O87" showDropDown="0" showInputMessage="0" showErrorMessage="0" allowBlank="1" errorTitle="Erreur" error="Valeur invalide" promptTitle="Liste" prompt="Choisir dans la liste" type="list">
      <formula1>'_Lists'!$N$2:$N$5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P9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20" customWidth="1" min="3" max="3"/>
    <col width="18" customWidth="1" min="4" max="4"/>
    <col width="20" customWidth="1" min="5" max="5"/>
    <col width="20" customWidth="1" min="6" max="6"/>
    <col width="18" customWidth="1" min="7" max="7"/>
    <col width="16" customWidth="1" min="8" max="8"/>
    <col width="14" customWidth="1" min="9" max="9"/>
    <col width="18" customWidth="1" min="10" max="10"/>
    <col width="20" customWidth="1" min="11" max="11"/>
    <col width="16" customWidth="1" min="12" max="12"/>
    <col width="26" customWidth="1" min="13" max="13"/>
    <col width="20" customWidth="1" min="14" max="14"/>
    <col width="20" customWidth="1" min="15" max="15"/>
    <col width="14" customWidth="1" min="16" max="16"/>
  </cols>
  <sheetData>
    <row r="1" ht="15" customHeight="1"/>
    <row r="2" ht="32" customHeight="1">
      <c r="B2" s="3" t="inlineStr">
        <is>
          <t>VERIFICATION DES REFERENCES</t>
        </is>
      </c>
    </row>
    <row r="3" ht="8" customHeight="1">
      <c r="B3" s="4" t="inlineStr">
        <is>
          <t>Suivi des verifications avant toute embauche</t>
        </is>
      </c>
    </row>
    <row r="4" ht="28" customHeight="1">
      <c r="B4" s="5" t="inlineStr">
        <is>
          <t>N° Verif.</t>
        </is>
      </c>
      <c r="C4" s="5" t="inlineStr">
        <is>
          <t>Candidat</t>
        </is>
      </c>
      <c r="D4" s="5" t="inlineStr">
        <is>
          <t>Poste Vise</t>
        </is>
      </c>
      <c r="E4" s="5" t="inlineStr">
        <is>
          <t>Referent Contacte</t>
        </is>
      </c>
      <c r="F4" s="5" t="inlineStr">
        <is>
          <t>Entreprise Referent</t>
        </is>
      </c>
      <c r="G4" s="5" t="inlineStr">
        <is>
          <t>Poste Referent</t>
        </is>
      </c>
      <c r="H4" s="5" t="inlineStr">
        <is>
          <t>Tel Referent</t>
        </is>
      </c>
      <c r="I4" s="5" t="inlineStr">
        <is>
          <t>Date Contact</t>
        </is>
      </c>
      <c r="J4" s="5" t="inlineStr">
        <is>
          <t>Verification Par</t>
        </is>
      </c>
      <c r="K4" s="5" t="inlineStr">
        <is>
          <t>Elements Verifies</t>
        </is>
      </c>
      <c r="L4" s="5" t="inlineStr">
        <is>
          <t>Resultat Global</t>
        </is>
      </c>
      <c r="M4" s="5" t="inlineStr">
        <is>
          <t>Details / Retour</t>
        </is>
      </c>
      <c r="N4" s="5" t="inlineStr">
        <is>
          <t>Suites Donnees</t>
        </is>
      </c>
      <c r="O4" s="5" t="inlineStr">
        <is>
          <t>Decision Finale</t>
        </is>
      </c>
      <c r="P4" t="inlineStr">
        <is>
          <t>Date Decision</t>
        </is>
      </c>
    </row>
    <row r="5" ht="22" customHeight="1">
      <c r="B5" s="6" t="inlineStr">
        <is>
          <t>VRF-001</t>
        </is>
      </c>
      <c r="C5" s="6" t="inlineStr">
        <is>
          <t>Nkoulou Amina</t>
        </is>
      </c>
      <c r="D5" s="6" t="inlineStr">
        <is>
          <t>Chef de projet digital</t>
        </is>
      </c>
      <c r="E5" s="6" t="inlineStr">
        <is>
          <t>M. Nganou</t>
        </is>
      </c>
      <c r="F5" s="6" t="inlineStr">
        <is>
          <t>SOCAPAL</t>
        </is>
      </c>
      <c r="G5" s="6" t="inlineStr">
        <is>
          <t>Directeur Marketing</t>
        </is>
      </c>
      <c r="H5" s="6" t="inlineStr">
        <is>
          <t>699 55 44 33</t>
        </is>
      </c>
      <c r="I5" s="35" t="n">
        <v>45708</v>
      </c>
      <c r="J5" s="6" t="inlineStr">
        <is>
          <t>Nganou Clarisse</t>
        </is>
      </c>
      <c r="K5" s="6" t="inlineStr">
        <is>
          <t>Experience, Comportement</t>
        </is>
      </c>
      <c r="L5" s="6" t="inlineStr">
        <is>
          <t>Favorable</t>
        </is>
      </c>
      <c r="M5" s="6" t="inlineStr">
        <is>
          <t>Excellent professionnel</t>
        </is>
      </c>
      <c r="N5" s="6" t="inlineStr">
        <is>
          <t>Offre envoyee</t>
        </is>
      </c>
      <c r="O5" s="6" t="inlineStr">
        <is>
          <t>Embauche recommandee</t>
        </is>
      </c>
      <c r="P5" s="38" t="n">
        <v>45713</v>
      </c>
    </row>
    <row r="6" ht="22" customHeight="1">
      <c r="B6" s="10" t="inlineStr">
        <is>
          <t>VRF-002</t>
        </is>
      </c>
      <c r="C6" s="10" t="inlineStr">
        <is>
          <t>Mbarga Jean-Pierre</t>
        </is>
      </c>
      <c r="D6" s="10" t="inlineStr">
        <is>
          <t>Comptable senior</t>
        </is>
      </c>
      <c r="E6" s="10" t="inlineStr">
        <is>
          <t>M. Fotso</t>
        </is>
      </c>
      <c r="F6" s="10" t="inlineStr">
        <is>
          <t>SG Douala</t>
        </is>
      </c>
      <c r="G6" s="10" t="inlineStr">
        <is>
          <t>Chef comptable</t>
        </is>
      </c>
      <c r="H6" s="10" t="inlineStr">
        <is>
          <t>677 66 55 44</t>
        </is>
      </c>
      <c r="I6" s="36" t="n">
        <v>45691</v>
      </c>
      <c r="J6" s="10" t="inlineStr">
        <is>
          <t>Fotso Marguerite</t>
        </is>
      </c>
      <c r="K6" s="10" t="inlineStr">
        <is>
          <t>Experience, Salaire</t>
        </is>
      </c>
      <c r="L6" s="10" t="inlineStr">
        <is>
          <t>Partiel</t>
        </is>
      </c>
      <c r="M6" s="10" t="inlineStr">
        <is>
          <t>Bonne technique mais difficultes</t>
        </is>
      </c>
      <c r="N6" s="10" t="inlineStr">
        <is>
          <t>Dossier cloture</t>
        </is>
      </c>
      <c r="O6" s="10" t="inlineStr">
        <is>
          <t>Refus</t>
        </is>
      </c>
      <c r="P6" s="38" t="n">
        <v>45694</v>
      </c>
    </row>
    <row r="7" ht="22" customHeight="1">
      <c r="B7" s="6" t="inlineStr">
        <is>
          <t>VRF-003</t>
        </is>
      </c>
      <c r="C7" s="6" t="inlineStr">
        <is>
          <t>Konate Aissatou</t>
        </is>
      </c>
      <c r="D7" s="6" t="inlineStr">
        <is>
          <t>Assistante RH</t>
        </is>
      </c>
      <c r="E7" s="6" t="inlineStr">
        <is>
          <t>Mme Biloa</t>
        </is>
      </c>
      <c r="F7" s="6" t="inlineStr">
        <is>
          <t>SIFCA Group</t>
        </is>
      </c>
      <c r="G7" s="6" t="inlineStr">
        <is>
          <t>DRH Adjointe</t>
        </is>
      </c>
      <c r="H7" s="6" t="inlineStr">
        <is>
          <t>690 44 33 22</t>
        </is>
      </c>
      <c r="I7" s="35" t="n">
        <v>45714</v>
      </c>
      <c r="J7" s="6" t="inlineStr">
        <is>
          <t>Nganou Clarisse</t>
        </is>
      </c>
      <c r="K7" s="6" t="inlineStr">
        <is>
          <t>Diplome, Comportement</t>
        </is>
      </c>
      <c r="L7" s="6" t="inlineStr">
        <is>
          <t>Favorable</t>
        </is>
      </c>
      <c r="M7" s="6" t="inlineStr">
        <is>
          <t>Fiable, ponctuelle</t>
        </is>
      </c>
      <c r="N7" s="6" t="inlineStr">
        <is>
          <t>Contrat en preparation</t>
        </is>
      </c>
      <c r="O7" s="6" t="inlineStr">
        <is>
          <t>Embauche recommandee</t>
        </is>
      </c>
      <c r="P7" s="38" t="n">
        <v>45716</v>
      </c>
    </row>
    <row r="8" ht="22" customHeight="1">
      <c r="B8" s="24">
        <f>IF(C8="","","VRF-"&amp;TEXT(COUNTA($C$5:C8),"000"))</f>
        <v/>
      </c>
      <c r="C8" s="10" t="n"/>
      <c r="D8" s="10" t="n"/>
      <c r="E8" s="10" t="n"/>
      <c r="F8" s="10" t="n"/>
      <c r="G8" s="10" t="n"/>
      <c r="H8" s="10" t="n"/>
      <c r="I8" s="36" t="n"/>
      <c r="J8" s="10" t="n"/>
      <c r="K8" s="10" t="n"/>
      <c r="L8" s="10" t="n"/>
      <c r="M8" s="10" t="n"/>
      <c r="N8" s="10" t="n"/>
      <c r="O8" s="10" t="n"/>
      <c r="P8" s="38" t="n"/>
    </row>
    <row r="9" ht="22" customHeight="1">
      <c r="B9" s="25">
        <f>IF(C9="","","VRF-"&amp;TEXT(COUNTA($C$5:C9),"000"))</f>
        <v/>
      </c>
      <c r="C9" s="6" t="n"/>
      <c r="D9" s="6" t="n"/>
      <c r="E9" s="6" t="n"/>
      <c r="F9" s="6" t="n"/>
      <c r="G9" s="6" t="n"/>
      <c r="H9" s="6" t="n"/>
      <c r="I9" s="35" t="n"/>
      <c r="J9" s="6" t="n"/>
      <c r="K9" s="6" t="n"/>
      <c r="L9" s="6" t="n"/>
      <c r="M9" s="6" t="n"/>
      <c r="N9" s="6" t="n"/>
      <c r="O9" s="6" t="n"/>
      <c r="P9" s="38" t="n"/>
    </row>
    <row r="10" ht="22" customHeight="1">
      <c r="B10" s="24">
        <f>IF(C10="","","VRF-"&amp;TEXT(COUNTA($C$5:C10),"000"))</f>
        <v/>
      </c>
      <c r="C10" s="10" t="n"/>
      <c r="D10" s="10" t="n"/>
      <c r="E10" s="10" t="n"/>
      <c r="F10" s="10" t="n"/>
      <c r="G10" s="10" t="n"/>
      <c r="H10" s="10" t="n"/>
      <c r="I10" s="36" t="n"/>
      <c r="J10" s="10" t="n"/>
      <c r="K10" s="10" t="n"/>
      <c r="L10" s="10" t="n"/>
      <c r="M10" s="10" t="n"/>
      <c r="N10" s="10" t="n"/>
      <c r="O10" s="10" t="n"/>
      <c r="P10" s="38" t="n"/>
    </row>
    <row r="11" ht="22" customHeight="1">
      <c r="B11" s="25">
        <f>IF(C11="","","VRF-"&amp;TEXT(COUNTA($C$5:C11),"000"))</f>
        <v/>
      </c>
      <c r="C11" s="6" t="n"/>
      <c r="D11" s="6" t="n"/>
      <c r="E11" s="6" t="n"/>
      <c r="F11" s="6" t="n"/>
      <c r="G11" s="6" t="n"/>
      <c r="H11" s="6" t="n"/>
      <c r="I11" s="35" t="n"/>
      <c r="J11" s="6" t="n"/>
      <c r="K11" s="6" t="n"/>
      <c r="L11" s="6" t="n"/>
      <c r="M11" s="6" t="n"/>
      <c r="N11" s="6" t="n"/>
      <c r="O11" s="6" t="n"/>
      <c r="P11" s="38" t="n"/>
    </row>
    <row r="12" ht="22" customHeight="1">
      <c r="B12" s="24">
        <f>IF(C12="","","VRF-"&amp;TEXT(COUNTA($C$5:C12),"000"))</f>
        <v/>
      </c>
      <c r="C12" s="10" t="n"/>
      <c r="D12" s="10" t="n"/>
      <c r="E12" s="10" t="n"/>
      <c r="F12" s="10" t="n"/>
      <c r="G12" s="10" t="n"/>
      <c r="H12" s="10" t="n"/>
      <c r="I12" s="36" t="n"/>
      <c r="J12" s="10" t="n"/>
      <c r="K12" s="10" t="n"/>
      <c r="L12" s="10" t="n"/>
      <c r="M12" s="10" t="n"/>
      <c r="N12" s="10" t="n"/>
      <c r="O12" s="10" t="n"/>
      <c r="P12" s="38" t="n"/>
    </row>
    <row r="13" ht="22" customHeight="1">
      <c r="B13" s="25">
        <f>IF(C13="","","VRF-"&amp;TEXT(COUNTA($C$5:C13),"000"))</f>
        <v/>
      </c>
      <c r="C13" s="6" t="n"/>
      <c r="D13" s="6" t="n"/>
      <c r="E13" s="6" t="n"/>
      <c r="F13" s="6" t="n"/>
      <c r="G13" s="6" t="n"/>
      <c r="H13" s="6" t="n"/>
      <c r="I13" s="35" t="n"/>
      <c r="J13" s="6" t="n"/>
      <c r="K13" s="6" t="n"/>
      <c r="L13" s="6" t="n"/>
      <c r="M13" s="6" t="n"/>
      <c r="N13" s="6" t="n"/>
      <c r="O13" s="6" t="n"/>
      <c r="P13" s="38" t="n"/>
    </row>
    <row r="14" ht="22" customHeight="1">
      <c r="B14" s="24">
        <f>IF(C14="","","VRF-"&amp;TEXT(COUNTA($C$5:C14),"000"))</f>
        <v/>
      </c>
      <c r="C14" s="10" t="n"/>
      <c r="D14" s="10" t="n"/>
      <c r="E14" s="10" t="n"/>
      <c r="F14" s="10" t="n"/>
      <c r="G14" s="10" t="n"/>
      <c r="H14" s="10" t="n"/>
      <c r="I14" s="36" t="n"/>
      <c r="J14" s="10" t="n"/>
      <c r="K14" s="10" t="n"/>
      <c r="L14" s="10" t="n"/>
      <c r="M14" s="10" t="n"/>
      <c r="N14" s="10" t="n"/>
      <c r="O14" s="10" t="n"/>
      <c r="P14" s="38" t="n"/>
    </row>
    <row r="15" ht="22" customHeight="1">
      <c r="B15" s="25">
        <f>IF(C15="","","VRF-"&amp;TEXT(COUNTA($C$5:C15),"000"))</f>
        <v/>
      </c>
      <c r="C15" s="6" t="n"/>
      <c r="D15" s="6" t="n"/>
      <c r="E15" s="6" t="n"/>
      <c r="F15" s="6" t="n"/>
      <c r="G15" s="6" t="n"/>
      <c r="H15" s="6" t="n"/>
      <c r="I15" s="35" t="n"/>
      <c r="J15" s="6" t="n"/>
      <c r="K15" s="6" t="n"/>
      <c r="L15" s="6" t="n"/>
      <c r="M15" s="6" t="n"/>
      <c r="N15" s="6" t="n"/>
      <c r="O15" s="6" t="n"/>
      <c r="P15" s="38" t="n"/>
    </row>
    <row r="16" ht="22" customHeight="1">
      <c r="B16" s="24">
        <f>IF(C16="","","VRF-"&amp;TEXT(COUNTA($C$5:C16),"000"))</f>
        <v/>
      </c>
      <c r="C16" s="10" t="n"/>
      <c r="D16" s="10" t="n"/>
      <c r="E16" s="10" t="n"/>
      <c r="F16" s="10" t="n"/>
      <c r="G16" s="10" t="n"/>
      <c r="H16" s="10" t="n"/>
      <c r="I16" s="36" t="n"/>
      <c r="J16" s="10" t="n"/>
      <c r="K16" s="10" t="n"/>
      <c r="L16" s="10" t="n"/>
      <c r="M16" s="10" t="n"/>
      <c r="N16" s="10" t="n"/>
      <c r="O16" s="10" t="n"/>
      <c r="P16" s="38" t="n"/>
    </row>
    <row r="17" ht="22" customHeight="1">
      <c r="B17" s="25">
        <f>IF(C17="","","VRF-"&amp;TEXT(COUNTA($C$5:C17),"000"))</f>
        <v/>
      </c>
      <c r="C17" s="6" t="n"/>
      <c r="D17" s="6" t="n"/>
      <c r="E17" s="6" t="n"/>
      <c r="F17" s="6" t="n"/>
      <c r="G17" s="6" t="n"/>
      <c r="H17" s="6" t="n"/>
      <c r="I17" s="35" t="n"/>
      <c r="J17" s="6" t="n"/>
      <c r="K17" s="6" t="n"/>
      <c r="L17" s="6" t="n"/>
      <c r="M17" s="6" t="n"/>
      <c r="N17" s="6" t="n"/>
      <c r="O17" s="6" t="n"/>
      <c r="P17" s="38" t="n"/>
    </row>
    <row r="18" ht="22" customHeight="1">
      <c r="B18" s="24">
        <f>IF(C18="","","VRF-"&amp;TEXT(COUNTA($C$5:C18),"000"))</f>
        <v/>
      </c>
      <c r="C18" s="10" t="n"/>
      <c r="D18" s="10" t="n"/>
      <c r="E18" s="10" t="n"/>
      <c r="F18" s="10" t="n"/>
      <c r="G18" s="10" t="n"/>
      <c r="H18" s="10" t="n"/>
      <c r="I18" s="36" t="n"/>
      <c r="J18" s="10" t="n"/>
      <c r="K18" s="10" t="n"/>
      <c r="L18" s="10" t="n"/>
      <c r="M18" s="10" t="n"/>
      <c r="N18" s="10" t="n"/>
      <c r="O18" s="10" t="n"/>
      <c r="P18" s="38" t="n"/>
    </row>
    <row r="19" ht="22" customHeight="1">
      <c r="B19" s="25">
        <f>IF(C19="","","VRF-"&amp;TEXT(COUNTA($C$5:C19),"000"))</f>
        <v/>
      </c>
      <c r="C19" s="6" t="n"/>
      <c r="D19" s="6" t="n"/>
      <c r="E19" s="6" t="n"/>
      <c r="F19" s="6" t="n"/>
      <c r="G19" s="6" t="n"/>
      <c r="H19" s="6" t="n"/>
      <c r="I19" s="35" t="n"/>
      <c r="J19" s="6" t="n"/>
      <c r="K19" s="6" t="n"/>
      <c r="L19" s="6" t="n"/>
      <c r="M19" s="6" t="n"/>
      <c r="N19" s="6" t="n"/>
      <c r="O19" s="6" t="n"/>
      <c r="P19" s="38" t="n"/>
    </row>
    <row r="20" ht="22" customHeight="1">
      <c r="B20" s="24">
        <f>IF(C20="","","VRF-"&amp;TEXT(COUNTA($C$5:C20),"000"))</f>
        <v/>
      </c>
      <c r="C20" s="10" t="n"/>
      <c r="D20" s="10" t="n"/>
      <c r="E20" s="10" t="n"/>
      <c r="F20" s="10" t="n"/>
      <c r="G20" s="10" t="n"/>
      <c r="H20" s="10" t="n"/>
      <c r="I20" s="36" t="n"/>
      <c r="J20" s="10" t="n"/>
      <c r="K20" s="10" t="n"/>
      <c r="L20" s="10" t="n"/>
      <c r="M20" s="10" t="n"/>
      <c r="N20" s="10" t="n"/>
      <c r="O20" s="10" t="n"/>
      <c r="P20" s="38" t="n"/>
    </row>
    <row r="21" ht="22" customHeight="1">
      <c r="B21" s="25">
        <f>IF(C21="","","VRF-"&amp;TEXT(COUNTA($C$5:C21),"000"))</f>
        <v/>
      </c>
      <c r="C21" s="6" t="n"/>
      <c r="D21" s="6" t="n"/>
      <c r="E21" s="6" t="n"/>
      <c r="F21" s="6" t="n"/>
      <c r="G21" s="6" t="n"/>
      <c r="H21" s="6" t="n"/>
      <c r="I21" s="35" t="n"/>
      <c r="J21" s="6" t="n"/>
      <c r="K21" s="6" t="n"/>
      <c r="L21" s="6" t="n"/>
      <c r="M21" s="6" t="n"/>
      <c r="N21" s="6" t="n"/>
      <c r="O21" s="6" t="n"/>
      <c r="P21" s="38" t="n"/>
    </row>
    <row r="22" ht="22" customHeight="1">
      <c r="B22" s="24">
        <f>IF(C22="","","VRF-"&amp;TEXT(COUNTA($C$5:C22),"000"))</f>
        <v/>
      </c>
      <c r="C22" s="10" t="n"/>
      <c r="D22" s="10" t="n"/>
      <c r="E22" s="10" t="n"/>
      <c r="F22" s="10" t="n"/>
      <c r="G22" s="10" t="n"/>
      <c r="H22" s="10" t="n"/>
      <c r="I22" s="36" t="n"/>
      <c r="J22" s="10" t="n"/>
      <c r="K22" s="10" t="n"/>
      <c r="L22" s="10" t="n"/>
      <c r="M22" s="10" t="n"/>
      <c r="N22" s="10" t="n"/>
      <c r="O22" s="10" t="n"/>
      <c r="P22" s="38" t="n"/>
    </row>
    <row r="23" ht="22" customHeight="1">
      <c r="B23" s="25">
        <f>IF(C23="","","VRF-"&amp;TEXT(COUNTA($C$5:C23),"000"))</f>
        <v/>
      </c>
      <c r="C23" s="6" t="n"/>
      <c r="D23" s="6" t="n"/>
      <c r="E23" s="6" t="n"/>
      <c r="F23" s="6" t="n"/>
      <c r="G23" s="6" t="n"/>
      <c r="H23" s="6" t="n"/>
      <c r="I23" s="35" t="n"/>
      <c r="J23" s="6" t="n"/>
      <c r="K23" s="6" t="n"/>
      <c r="L23" s="6" t="n"/>
      <c r="M23" s="6" t="n"/>
      <c r="N23" s="6" t="n"/>
      <c r="O23" s="6" t="n"/>
      <c r="P23" s="38" t="n"/>
    </row>
    <row r="24" ht="22" customHeight="1">
      <c r="B24" s="24">
        <f>IF(C24="","","VRF-"&amp;TEXT(COUNTA($C$5:C24),"000"))</f>
        <v/>
      </c>
      <c r="C24" s="10" t="n"/>
      <c r="D24" s="10" t="n"/>
      <c r="E24" s="10" t="n"/>
      <c r="F24" s="10" t="n"/>
      <c r="G24" s="10" t="n"/>
      <c r="H24" s="10" t="n"/>
      <c r="I24" s="36" t="n"/>
      <c r="J24" s="10" t="n"/>
      <c r="K24" s="10" t="n"/>
      <c r="L24" s="10" t="n"/>
      <c r="M24" s="10" t="n"/>
      <c r="N24" s="10" t="n"/>
      <c r="O24" s="10" t="n"/>
      <c r="P24" s="38" t="n"/>
    </row>
    <row r="25" ht="22" customHeight="1">
      <c r="B25" s="25">
        <f>IF(C25="","","VRF-"&amp;TEXT(COUNTA($C$5:C25),"000"))</f>
        <v/>
      </c>
      <c r="C25" s="6" t="n"/>
      <c r="D25" s="6" t="n"/>
      <c r="E25" s="6" t="n"/>
      <c r="F25" s="6" t="n"/>
      <c r="G25" s="6" t="n"/>
      <c r="H25" s="6" t="n"/>
      <c r="I25" s="35" t="n"/>
      <c r="J25" s="6" t="n"/>
      <c r="K25" s="6" t="n"/>
      <c r="L25" s="6" t="n"/>
      <c r="M25" s="6" t="n"/>
      <c r="N25" s="6" t="n"/>
      <c r="O25" s="6" t="n"/>
      <c r="P25" s="38" t="n"/>
    </row>
    <row r="26" ht="22" customHeight="1">
      <c r="B26" s="24">
        <f>IF(C26="","","VRF-"&amp;TEXT(COUNTA($C$5:C26),"000"))</f>
        <v/>
      </c>
      <c r="C26" s="10" t="n"/>
      <c r="D26" s="10" t="n"/>
      <c r="E26" s="10" t="n"/>
      <c r="F26" s="10" t="n"/>
      <c r="G26" s="10" t="n"/>
      <c r="H26" s="10" t="n"/>
      <c r="I26" s="36" t="n"/>
      <c r="J26" s="10" t="n"/>
      <c r="K26" s="10" t="n"/>
      <c r="L26" s="10" t="n"/>
      <c r="M26" s="10" t="n"/>
      <c r="N26" s="10" t="n"/>
      <c r="O26" s="10" t="n"/>
      <c r="P26" s="38" t="n"/>
    </row>
    <row r="27" ht="22" customHeight="1">
      <c r="B27" s="25">
        <f>IF(C27="","","VRF-"&amp;TEXT(COUNTA($C$5:C27),"000"))</f>
        <v/>
      </c>
      <c r="C27" s="6" t="n"/>
      <c r="D27" s="6" t="n"/>
      <c r="E27" s="6" t="n"/>
      <c r="F27" s="6" t="n"/>
      <c r="G27" s="6" t="n"/>
      <c r="H27" s="6" t="n"/>
      <c r="I27" s="35" t="n"/>
      <c r="J27" s="6" t="n"/>
      <c r="K27" s="6" t="n"/>
      <c r="L27" s="6" t="n"/>
      <c r="M27" s="6" t="n"/>
      <c r="N27" s="6" t="n"/>
      <c r="O27" s="6" t="n"/>
      <c r="P27" s="38" t="n"/>
    </row>
    <row r="28" ht="22" customHeight="1">
      <c r="B28" s="24">
        <f>IF(C28="","","VRF-"&amp;TEXT(COUNTA($C$5:C28),"000"))</f>
        <v/>
      </c>
      <c r="C28" s="10" t="n"/>
      <c r="D28" s="10" t="n"/>
      <c r="E28" s="10" t="n"/>
      <c r="F28" s="10" t="n"/>
      <c r="G28" s="10" t="n"/>
      <c r="H28" s="10" t="n"/>
      <c r="I28" s="36" t="n"/>
      <c r="J28" s="10" t="n"/>
      <c r="K28" s="10" t="n"/>
      <c r="L28" s="10" t="n"/>
      <c r="M28" s="10" t="n"/>
      <c r="N28" s="10" t="n"/>
      <c r="O28" s="10" t="n"/>
      <c r="P28" s="38" t="n"/>
    </row>
    <row r="29" ht="22" customHeight="1">
      <c r="B29" s="25">
        <f>IF(C29="","","VRF-"&amp;TEXT(COUNTA($C$5:C29),"000"))</f>
        <v/>
      </c>
      <c r="C29" s="6" t="n"/>
      <c r="D29" s="6" t="n"/>
      <c r="E29" s="6" t="n"/>
      <c r="F29" s="6" t="n"/>
      <c r="G29" s="6" t="n"/>
      <c r="H29" s="6" t="n"/>
      <c r="I29" s="35" t="n"/>
      <c r="J29" s="6" t="n"/>
      <c r="K29" s="6" t="n"/>
      <c r="L29" s="6" t="n"/>
      <c r="M29" s="6" t="n"/>
      <c r="N29" s="6" t="n"/>
      <c r="O29" s="6" t="n"/>
      <c r="P29" s="38" t="n"/>
    </row>
    <row r="30" ht="22" customHeight="1">
      <c r="B30" s="24">
        <f>IF(C30="","","VRF-"&amp;TEXT(COUNTA($C$5:C30),"000"))</f>
        <v/>
      </c>
      <c r="C30" s="10" t="n"/>
      <c r="D30" s="10" t="n"/>
      <c r="E30" s="10" t="n"/>
      <c r="F30" s="10" t="n"/>
      <c r="G30" s="10" t="n"/>
      <c r="H30" s="10" t="n"/>
      <c r="I30" s="36" t="n"/>
      <c r="J30" s="10" t="n"/>
      <c r="K30" s="10" t="n"/>
      <c r="L30" s="10" t="n"/>
      <c r="M30" s="10" t="n"/>
      <c r="N30" s="10" t="n"/>
      <c r="O30" s="10" t="n"/>
      <c r="P30" s="38" t="n"/>
    </row>
    <row r="31" ht="22" customHeight="1">
      <c r="B31" s="25">
        <f>IF(C31="","","VRF-"&amp;TEXT(COUNTA($C$5:C31),"000"))</f>
        <v/>
      </c>
      <c r="C31" s="6" t="n"/>
      <c r="D31" s="6" t="n"/>
      <c r="E31" s="6" t="n"/>
      <c r="F31" s="6" t="n"/>
      <c r="G31" s="6" t="n"/>
      <c r="H31" s="6" t="n"/>
      <c r="I31" s="35" t="n"/>
      <c r="J31" s="6" t="n"/>
      <c r="K31" s="6" t="n"/>
      <c r="L31" s="6" t="n"/>
      <c r="M31" s="6" t="n"/>
      <c r="N31" s="6" t="n"/>
      <c r="O31" s="6" t="n"/>
      <c r="P31" s="38" t="n"/>
    </row>
    <row r="32" ht="22" customHeight="1">
      <c r="B32" s="24">
        <f>IF(C32="","","VRF-"&amp;TEXT(COUNTA($C$5:C32),"000"))</f>
        <v/>
      </c>
      <c r="C32" s="10" t="n"/>
      <c r="D32" s="10" t="n"/>
      <c r="E32" s="10" t="n"/>
      <c r="F32" s="10" t="n"/>
      <c r="G32" s="10" t="n"/>
      <c r="H32" s="10" t="n"/>
      <c r="I32" s="36" t="n"/>
      <c r="J32" s="10" t="n"/>
      <c r="K32" s="10" t="n"/>
      <c r="L32" s="10" t="n"/>
      <c r="M32" s="10" t="n"/>
      <c r="N32" s="10" t="n"/>
      <c r="O32" s="10" t="n"/>
      <c r="P32" s="38" t="n"/>
    </row>
    <row r="33" ht="22" customHeight="1">
      <c r="B33" s="25">
        <f>IF(C33="","","VRF-"&amp;TEXT(COUNTA($C$5:C33),"000"))</f>
        <v/>
      </c>
      <c r="C33" s="6" t="n"/>
      <c r="D33" s="6" t="n"/>
      <c r="E33" s="6" t="n"/>
      <c r="F33" s="6" t="n"/>
      <c r="G33" s="6" t="n"/>
      <c r="H33" s="6" t="n"/>
      <c r="I33" s="35" t="n"/>
      <c r="J33" s="6" t="n"/>
      <c r="K33" s="6" t="n"/>
      <c r="L33" s="6" t="n"/>
      <c r="M33" s="6" t="n"/>
      <c r="N33" s="6" t="n"/>
      <c r="O33" s="6" t="n"/>
      <c r="P33" s="38" t="n"/>
    </row>
    <row r="34" ht="22" customHeight="1">
      <c r="B34" s="24">
        <f>IF(C34="","","VRF-"&amp;TEXT(COUNTA($C$5:C34),"000"))</f>
        <v/>
      </c>
      <c r="C34" s="10" t="n"/>
      <c r="D34" s="10" t="n"/>
      <c r="E34" s="10" t="n"/>
      <c r="F34" s="10" t="n"/>
      <c r="G34" s="10" t="n"/>
      <c r="H34" s="10" t="n"/>
      <c r="I34" s="36" t="n"/>
      <c r="J34" s="10" t="n"/>
      <c r="K34" s="10" t="n"/>
      <c r="L34" s="10" t="n"/>
      <c r="M34" s="10" t="n"/>
      <c r="N34" s="10" t="n"/>
      <c r="O34" s="10" t="n"/>
      <c r="P34" s="38" t="n"/>
    </row>
    <row r="35" ht="22" customHeight="1">
      <c r="B35" s="25">
        <f>IF(C35="","","VRF-"&amp;TEXT(COUNTA($C$5:C35),"000"))</f>
        <v/>
      </c>
      <c r="C35" s="6" t="n"/>
      <c r="D35" s="6" t="n"/>
      <c r="E35" s="6" t="n"/>
      <c r="F35" s="6" t="n"/>
      <c r="G35" s="6" t="n"/>
      <c r="H35" s="6" t="n"/>
      <c r="I35" s="35" t="n"/>
      <c r="J35" s="6" t="n"/>
      <c r="K35" s="6" t="n"/>
      <c r="L35" s="6" t="n"/>
      <c r="M35" s="6" t="n"/>
      <c r="N35" s="6" t="n"/>
      <c r="O35" s="6" t="n"/>
      <c r="P35" s="38" t="n"/>
    </row>
    <row r="36" ht="22" customHeight="1">
      <c r="B36" s="24">
        <f>IF(C36="","","VRF-"&amp;TEXT(COUNTA($C$5:C36),"000"))</f>
        <v/>
      </c>
      <c r="C36" s="10" t="n"/>
      <c r="D36" s="10" t="n"/>
      <c r="E36" s="10" t="n"/>
      <c r="F36" s="10" t="n"/>
      <c r="G36" s="10" t="n"/>
      <c r="H36" s="10" t="n"/>
      <c r="I36" s="36" t="n"/>
      <c r="J36" s="10" t="n"/>
      <c r="K36" s="10" t="n"/>
      <c r="L36" s="10" t="n"/>
      <c r="M36" s="10" t="n"/>
      <c r="N36" s="10" t="n"/>
      <c r="O36" s="10" t="n"/>
      <c r="P36" s="38" t="n"/>
    </row>
    <row r="37" ht="22" customHeight="1">
      <c r="B37" s="25">
        <f>IF(C37="","","VRF-"&amp;TEXT(COUNTA($C$5:C37),"000"))</f>
        <v/>
      </c>
      <c r="C37" s="6" t="n"/>
      <c r="D37" s="6" t="n"/>
      <c r="E37" s="6" t="n"/>
      <c r="F37" s="6" t="n"/>
      <c r="G37" s="6" t="n"/>
      <c r="H37" s="6" t="n"/>
      <c r="I37" s="35" t="n"/>
      <c r="J37" s="6" t="n"/>
      <c r="K37" s="6" t="n"/>
      <c r="L37" s="6" t="n"/>
      <c r="M37" s="6" t="n"/>
      <c r="N37" s="6" t="n"/>
      <c r="O37" s="6" t="n"/>
      <c r="P37" s="38" t="n"/>
    </row>
    <row r="38" ht="22" customHeight="1">
      <c r="B38" s="24">
        <f>IF(C38="","","VRF-"&amp;TEXT(COUNTA($C$5:C38),"000"))</f>
        <v/>
      </c>
      <c r="C38" s="10" t="n"/>
      <c r="D38" s="10" t="n"/>
      <c r="E38" s="10" t="n"/>
      <c r="F38" s="10" t="n"/>
      <c r="G38" s="10" t="n"/>
      <c r="H38" s="10" t="n"/>
      <c r="I38" s="36" t="n"/>
      <c r="J38" s="10" t="n"/>
      <c r="K38" s="10" t="n"/>
      <c r="L38" s="10" t="n"/>
      <c r="M38" s="10" t="n"/>
      <c r="N38" s="10" t="n"/>
      <c r="O38" s="10" t="n"/>
      <c r="P38" s="38" t="n"/>
    </row>
    <row r="39" ht="22" customHeight="1">
      <c r="B39" s="25">
        <f>IF(C39="","","VRF-"&amp;TEXT(COUNTA($C$5:C39),"000"))</f>
        <v/>
      </c>
      <c r="C39" s="6" t="n"/>
      <c r="D39" s="6" t="n"/>
      <c r="E39" s="6" t="n"/>
      <c r="F39" s="6" t="n"/>
      <c r="G39" s="6" t="n"/>
      <c r="H39" s="6" t="n"/>
      <c r="I39" s="35" t="n"/>
      <c r="J39" s="6" t="n"/>
      <c r="K39" s="6" t="n"/>
      <c r="L39" s="6" t="n"/>
      <c r="M39" s="6" t="n"/>
      <c r="N39" s="6" t="n"/>
      <c r="O39" s="6" t="n"/>
      <c r="P39" s="38" t="n"/>
    </row>
    <row r="40" ht="22" customHeight="1">
      <c r="B40" s="24">
        <f>IF(C40="","","VRF-"&amp;TEXT(COUNTA($C$5:C40),"000"))</f>
        <v/>
      </c>
      <c r="C40" s="10" t="n"/>
      <c r="D40" s="10" t="n"/>
      <c r="E40" s="10" t="n"/>
      <c r="F40" s="10" t="n"/>
      <c r="G40" s="10" t="n"/>
      <c r="H40" s="10" t="n"/>
      <c r="I40" s="36" t="n"/>
      <c r="J40" s="10" t="n"/>
      <c r="K40" s="10" t="n"/>
      <c r="L40" s="10" t="n"/>
      <c r="M40" s="10" t="n"/>
      <c r="N40" s="10" t="n"/>
      <c r="O40" s="10" t="n"/>
      <c r="P40" s="38" t="n"/>
    </row>
    <row r="41" ht="22" customHeight="1">
      <c r="B41" s="25">
        <f>IF(C41="","","VRF-"&amp;TEXT(COUNTA($C$5:C41),"000"))</f>
        <v/>
      </c>
      <c r="C41" s="6" t="n"/>
      <c r="D41" s="6" t="n"/>
      <c r="E41" s="6" t="n"/>
      <c r="F41" s="6" t="n"/>
      <c r="G41" s="6" t="n"/>
      <c r="H41" s="6" t="n"/>
      <c r="I41" s="35" t="n"/>
      <c r="J41" s="6" t="n"/>
      <c r="K41" s="6" t="n"/>
      <c r="L41" s="6" t="n"/>
      <c r="M41" s="6" t="n"/>
      <c r="N41" s="6" t="n"/>
      <c r="O41" s="6" t="n"/>
      <c r="P41" s="38" t="n"/>
    </row>
    <row r="42" ht="22" customHeight="1">
      <c r="B42" s="24">
        <f>IF(C42="","","VRF-"&amp;TEXT(COUNTA($C$5:C42),"000"))</f>
        <v/>
      </c>
      <c r="C42" s="10" t="n"/>
      <c r="D42" s="10" t="n"/>
      <c r="E42" s="10" t="n"/>
      <c r="F42" s="10" t="n"/>
      <c r="G42" s="10" t="n"/>
      <c r="H42" s="10" t="n"/>
      <c r="I42" s="36" t="n"/>
      <c r="J42" s="10" t="n"/>
      <c r="K42" s="10" t="n"/>
      <c r="L42" s="10" t="n"/>
      <c r="M42" s="10" t="n"/>
      <c r="N42" s="10" t="n"/>
      <c r="O42" s="10" t="n"/>
      <c r="P42" s="38" t="n"/>
    </row>
    <row r="43" ht="22" customHeight="1">
      <c r="B43" s="25">
        <f>IF(C43="","","VRF-"&amp;TEXT(COUNTA($C$5:C43),"000"))</f>
        <v/>
      </c>
      <c r="C43" s="6" t="n"/>
      <c r="D43" s="6" t="n"/>
      <c r="E43" s="6" t="n"/>
      <c r="F43" s="6" t="n"/>
      <c r="G43" s="6" t="n"/>
      <c r="H43" s="6" t="n"/>
      <c r="I43" s="35" t="n"/>
      <c r="J43" s="6" t="n"/>
      <c r="K43" s="6" t="n"/>
      <c r="L43" s="6" t="n"/>
      <c r="M43" s="6" t="n"/>
      <c r="N43" s="6" t="n"/>
      <c r="O43" s="6" t="n"/>
      <c r="P43" s="38" t="n"/>
    </row>
    <row r="44" ht="22" customHeight="1">
      <c r="B44" s="24">
        <f>IF(C44="","","VRF-"&amp;TEXT(COUNTA($C$5:C44),"000"))</f>
        <v/>
      </c>
      <c r="C44" s="10" t="n"/>
      <c r="D44" s="10" t="n"/>
      <c r="E44" s="10" t="n"/>
      <c r="F44" s="10" t="n"/>
      <c r="G44" s="10" t="n"/>
      <c r="H44" s="10" t="n"/>
      <c r="I44" s="36" t="n"/>
      <c r="J44" s="10" t="n"/>
      <c r="K44" s="10" t="n"/>
      <c r="L44" s="10" t="n"/>
      <c r="M44" s="10" t="n"/>
      <c r="N44" s="10" t="n"/>
      <c r="O44" s="10" t="n"/>
      <c r="P44" s="38" t="n"/>
    </row>
    <row r="45" ht="22" customHeight="1">
      <c r="B45" s="25">
        <f>IF(C45="","","VRF-"&amp;TEXT(COUNTA($C$5:C45),"000"))</f>
        <v/>
      </c>
      <c r="C45" s="6" t="n"/>
      <c r="D45" s="6" t="n"/>
      <c r="E45" s="6" t="n"/>
      <c r="F45" s="6" t="n"/>
      <c r="G45" s="6" t="n"/>
      <c r="H45" s="6" t="n"/>
      <c r="I45" s="35" t="n"/>
      <c r="J45" s="6" t="n"/>
      <c r="K45" s="6" t="n"/>
      <c r="L45" s="6" t="n"/>
      <c r="M45" s="6" t="n"/>
      <c r="N45" s="6" t="n"/>
      <c r="O45" s="6" t="n"/>
      <c r="P45" s="38" t="n"/>
    </row>
    <row r="46" ht="22" customHeight="1">
      <c r="B46" s="24">
        <f>IF(C46="","","VRF-"&amp;TEXT(COUNTA($C$5:C46),"000"))</f>
        <v/>
      </c>
      <c r="C46" s="10" t="n"/>
      <c r="D46" s="10" t="n"/>
      <c r="E46" s="10" t="n"/>
      <c r="F46" s="10" t="n"/>
      <c r="G46" s="10" t="n"/>
      <c r="H46" s="10" t="n"/>
      <c r="I46" s="36" t="n"/>
      <c r="J46" s="10" t="n"/>
      <c r="K46" s="10" t="n"/>
      <c r="L46" s="10" t="n"/>
      <c r="M46" s="10" t="n"/>
      <c r="N46" s="10" t="n"/>
      <c r="O46" s="10" t="n"/>
      <c r="P46" s="38" t="n"/>
    </row>
    <row r="47" ht="22" customHeight="1">
      <c r="B47" s="25">
        <f>IF(C47="","","VRF-"&amp;TEXT(COUNTA($C$5:C47),"000"))</f>
        <v/>
      </c>
      <c r="C47" s="6" t="n"/>
      <c r="D47" s="6" t="n"/>
      <c r="E47" s="6" t="n"/>
      <c r="F47" s="6" t="n"/>
      <c r="G47" s="6" t="n"/>
      <c r="H47" s="6" t="n"/>
      <c r="I47" s="35" t="n"/>
      <c r="J47" s="6" t="n"/>
      <c r="K47" s="6" t="n"/>
      <c r="L47" s="6" t="n"/>
      <c r="M47" s="6" t="n"/>
      <c r="N47" s="6" t="n"/>
      <c r="O47" s="6" t="n"/>
      <c r="P47" s="38" t="n"/>
    </row>
    <row r="48" ht="22" customHeight="1">
      <c r="B48" s="24">
        <f>IF(C48="","","VRF-"&amp;TEXT(COUNTA($C$5:C48),"000"))</f>
        <v/>
      </c>
      <c r="C48" s="10" t="n"/>
      <c r="D48" s="10" t="n"/>
      <c r="E48" s="10" t="n"/>
      <c r="F48" s="10" t="n"/>
      <c r="G48" s="10" t="n"/>
      <c r="H48" s="10" t="n"/>
      <c r="I48" s="36" t="n"/>
      <c r="J48" s="10" t="n"/>
      <c r="K48" s="10" t="n"/>
      <c r="L48" s="10" t="n"/>
      <c r="M48" s="10" t="n"/>
      <c r="N48" s="10" t="n"/>
      <c r="O48" s="10" t="n"/>
      <c r="P48" s="38" t="n"/>
    </row>
    <row r="49" ht="22" customHeight="1">
      <c r="B49" s="25">
        <f>IF(C49="","","VRF-"&amp;TEXT(COUNTA($C$5:C49),"000"))</f>
        <v/>
      </c>
      <c r="C49" s="6" t="n"/>
      <c r="D49" s="6" t="n"/>
      <c r="E49" s="6" t="n"/>
      <c r="F49" s="6" t="n"/>
      <c r="G49" s="6" t="n"/>
      <c r="H49" s="6" t="n"/>
      <c r="I49" s="35" t="n"/>
      <c r="J49" s="6" t="n"/>
      <c r="K49" s="6" t="n"/>
      <c r="L49" s="6" t="n"/>
      <c r="M49" s="6" t="n"/>
      <c r="N49" s="6" t="n"/>
      <c r="O49" s="6" t="n"/>
      <c r="P49" s="38" t="n"/>
    </row>
    <row r="50" ht="22" customHeight="1">
      <c r="B50" s="24">
        <f>IF(C50="","","VRF-"&amp;TEXT(COUNTA($C$5:C50),"000"))</f>
        <v/>
      </c>
      <c r="C50" s="10" t="n"/>
      <c r="D50" s="10" t="n"/>
      <c r="E50" s="10" t="n"/>
      <c r="F50" s="10" t="n"/>
      <c r="G50" s="10" t="n"/>
      <c r="H50" s="10" t="n"/>
      <c r="I50" s="36" t="n"/>
      <c r="J50" s="10" t="n"/>
      <c r="K50" s="10" t="n"/>
      <c r="L50" s="10" t="n"/>
      <c r="M50" s="10" t="n"/>
      <c r="N50" s="10" t="n"/>
      <c r="O50" s="10" t="n"/>
      <c r="P50" s="38" t="n"/>
    </row>
    <row r="51" ht="22" customHeight="1">
      <c r="B51" s="25">
        <f>IF(C51="","","VRF-"&amp;TEXT(COUNTA($C$5:C51),"000"))</f>
        <v/>
      </c>
      <c r="C51" s="6" t="n"/>
      <c r="D51" s="6" t="n"/>
      <c r="E51" s="6" t="n"/>
      <c r="F51" s="6" t="n"/>
      <c r="G51" s="6" t="n"/>
      <c r="H51" s="6" t="n"/>
      <c r="I51" s="35" t="n"/>
      <c r="J51" s="6" t="n"/>
      <c r="K51" s="6" t="n"/>
      <c r="L51" s="6" t="n"/>
      <c r="M51" s="6" t="n"/>
      <c r="N51" s="6" t="n"/>
      <c r="O51" s="6" t="n"/>
      <c r="P51" s="38" t="n"/>
    </row>
    <row r="52" ht="22" customHeight="1">
      <c r="B52" s="24">
        <f>IF(C52="","","VRF-"&amp;TEXT(COUNTA($C$5:C52),"000"))</f>
        <v/>
      </c>
      <c r="C52" s="10" t="n"/>
      <c r="D52" s="10" t="n"/>
      <c r="E52" s="10" t="n"/>
      <c r="F52" s="10" t="n"/>
      <c r="G52" s="10" t="n"/>
      <c r="H52" s="10" t="n"/>
      <c r="I52" s="36" t="n"/>
      <c r="J52" s="10" t="n"/>
      <c r="K52" s="10" t="n"/>
      <c r="L52" s="10" t="n"/>
      <c r="M52" s="10" t="n"/>
      <c r="N52" s="10" t="n"/>
      <c r="O52" s="10" t="n"/>
      <c r="P52" s="38" t="n"/>
    </row>
    <row r="53" ht="22" customHeight="1">
      <c r="B53" s="25">
        <f>IF(C53="","","VRF-"&amp;TEXT(COUNTA($C$5:C53),"000"))</f>
        <v/>
      </c>
      <c r="C53" s="6" t="n"/>
      <c r="D53" s="6" t="n"/>
      <c r="E53" s="6" t="n"/>
      <c r="F53" s="6" t="n"/>
      <c r="G53" s="6" t="n"/>
      <c r="H53" s="6" t="n"/>
      <c r="I53" s="35" t="n"/>
      <c r="J53" s="6" t="n"/>
      <c r="K53" s="6" t="n"/>
      <c r="L53" s="6" t="n"/>
      <c r="M53" s="6" t="n"/>
      <c r="N53" s="6" t="n"/>
      <c r="O53" s="6" t="n"/>
      <c r="P53" s="38" t="n"/>
    </row>
    <row r="54" ht="22" customHeight="1">
      <c r="B54" s="24">
        <f>IF(C54="","","VRF-"&amp;TEXT(COUNTA($C$5:C54),"000"))</f>
        <v/>
      </c>
      <c r="C54" s="10" t="n"/>
      <c r="D54" s="10" t="n"/>
      <c r="E54" s="10" t="n"/>
      <c r="F54" s="10" t="n"/>
      <c r="G54" s="10" t="n"/>
      <c r="H54" s="10" t="n"/>
      <c r="I54" s="36" t="n"/>
      <c r="J54" s="10" t="n"/>
      <c r="K54" s="10" t="n"/>
      <c r="L54" s="10" t="n"/>
      <c r="M54" s="10" t="n"/>
      <c r="N54" s="10" t="n"/>
      <c r="O54" s="10" t="n"/>
      <c r="P54" s="38" t="n"/>
    </row>
    <row r="55" ht="22" customHeight="1">
      <c r="B55" s="25">
        <f>IF(C55="","","VRF-"&amp;TEXT(COUNTA($C$5:C55),"000"))</f>
        <v/>
      </c>
      <c r="C55" s="6" t="n"/>
      <c r="D55" s="6" t="n"/>
      <c r="E55" s="6" t="n"/>
      <c r="F55" s="6" t="n"/>
      <c r="G55" s="6" t="n"/>
      <c r="H55" s="6" t="n"/>
      <c r="I55" s="35" t="n"/>
      <c r="J55" s="6" t="n"/>
      <c r="K55" s="6" t="n"/>
      <c r="L55" s="6" t="n"/>
      <c r="M55" s="6" t="n"/>
      <c r="N55" s="6" t="n"/>
      <c r="O55" s="6" t="n"/>
      <c r="P55" s="38" t="n"/>
    </row>
    <row r="56" ht="22" customHeight="1">
      <c r="B56" s="24">
        <f>IF(C56="","","VRF-"&amp;TEXT(COUNTA($C$5:C56),"000"))</f>
        <v/>
      </c>
      <c r="C56" s="10" t="n"/>
      <c r="D56" s="10" t="n"/>
      <c r="E56" s="10" t="n"/>
      <c r="F56" s="10" t="n"/>
      <c r="G56" s="10" t="n"/>
      <c r="H56" s="10" t="n"/>
      <c r="I56" s="36" t="n"/>
      <c r="J56" s="10" t="n"/>
      <c r="K56" s="10" t="n"/>
      <c r="L56" s="10" t="n"/>
      <c r="M56" s="10" t="n"/>
      <c r="N56" s="10" t="n"/>
      <c r="O56" s="10" t="n"/>
      <c r="P56" s="38" t="n"/>
    </row>
    <row r="57" ht="22" customHeight="1">
      <c r="B57" s="25">
        <f>IF(C57="","","VRF-"&amp;TEXT(COUNTA($C$5:C57),"000"))</f>
        <v/>
      </c>
      <c r="C57" s="6" t="n"/>
      <c r="D57" s="6" t="n"/>
      <c r="E57" s="6" t="n"/>
      <c r="F57" s="6" t="n"/>
      <c r="G57" s="6" t="n"/>
      <c r="H57" s="6" t="n"/>
      <c r="I57" s="35" t="n"/>
      <c r="J57" s="6" t="n"/>
      <c r="K57" s="6" t="n"/>
      <c r="L57" s="6" t="n"/>
      <c r="M57" s="6" t="n"/>
      <c r="N57" s="6" t="n"/>
      <c r="O57" s="6" t="n"/>
      <c r="P57" s="38" t="n"/>
    </row>
    <row r="58" ht="22" customHeight="1">
      <c r="B58" s="24">
        <f>IF(C58="","","VRF-"&amp;TEXT(COUNTA($C$5:C58),"000"))</f>
        <v/>
      </c>
      <c r="C58" s="10" t="n"/>
      <c r="D58" s="10" t="n"/>
      <c r="E58" s="10" t="n"/>
      <c r="F58" s="10" t="n"/>
      <c r="G58" s="10" t="n"/>
      <c r="H58" s="10" t="n"/>
      <c r="I58" s="36" t="n"/>
      <c r="J58" s="10" t="n"/>
      <c r="K58" s="10" t="n"/>
      <c r="L58" s="10" t="n"/>
      <c r="M58" s="10" t="n"/>
      <c r="N58" s="10" t="n"/>
      <c r="O58" s="10" t="n"/>
      <c r="P58" s="38" t="n"/>
    </row>
    <row r="59" ht="22" customHeight="1">
      <c r="B59" s="25">
        <f>IF(C59="","","VRF-"&amp;TEXT(COUNTA($C$5:C59),"000"))</f>
        <v/>
      </c>
      <c r="C59" s="6" t="n"/>
      <c r="D59" s="6" t="n"/>
      <c r="E59" s="6" t="n"/>
      <c r="F59" s="6" t="n"/>
      <c r="G59" s="6" t="n"/>
      <c r="H59" s="6" t="n"/>
      <c r="I59" s="35" t="n"/>
      <c r="J59" s="6" t="n"/>
      <c r="K59" s="6" t="n"/>
      <c r="L59" s="6" t="n"/>
      <c r="M59" s="6" t="n"/>
      <c r="N59" s="6" t="n"/>
      <c r="O59" s="6" t="n"/>
      <c r="P59" s="38" t="n"/>
    </row>
    <row r="60" ht="22" customHeight="1">
      <c r="B60" s="24">
        <f>IF(C60="","","VRF-"&amp;TEXT(COUNTA($C$5:C60),"000"))</f>
        <v/>
      </c>
      <c r="C60" s="10" t="n"/>
      <c r="D60" s="10" t="n"/>
      <c r="E60" s="10" t="n"/>
      <c r="F60" s="10" t="n"/>
      <c r="G60" s="10" t="n"/>
      <c r="H60" s="10" t="n"/>
      <c r="I60" s="36" t="n"/>
      <c r="J60" s="10" t="n"/>
      <c r="K60" s="10" t="n"/>
      <c r="L60" s="10" t="n"/>
      <c r="M60" s="10" t="n"/>
      <c r="N60" s="10" t="n"/>
      <c r="O60" s="10" t="n"/>
      <c r="P60" s="38" t="n"/>
    </row>
    <row r="61" ht="22" customHeight="1">
      <c r="B61" s="25">
        <f>IF(C61="","","VRF-"&amp;TEXT(COUNTA($C$5:C61),"000"))</f>
        <v/>
      </c>
      <c r="C61" s="6" t="n"/>
      <c r="D61" s="6" t="n"/>
      <c r="E61" s="6" t="n"/>
      <c r="F61" s="6" t="n"/>
      <c r="G61" s="6" t="n"/>
      <c r="H61" s="6" t="n"/>
      <c r="I61" s="35" t="n"/>
      <c r="J61" s="6" t="n"/>
      <c r="K61" s="6" t="n"/>
      <c r="L61" s="6" t="n"/>
      <c r="M61" s="6" t="n"/>
      <c r="N61" s="6" t="n"/>
      <c r="O61" s="6" t="n"/>
      <c r="P61" s="38" t="n"/>
    </row>
    <row r="62" ht="22" customHeight="1">
      <c r="B62" s="24">
        <f>IF(C62="","","VRF-"&amp;TEXT(COUNTA($C$5:C62),"000"))</f>
        <v/>
      </c>
      <c r="C62" s="10" t="n"/>
      <c r="D62" s="10" t="n"/>
      <c r="E62" s="10" t="n"/>
      <c r="F62" s="10" t="n"/>
      <c r="G62" s="10" t="n"/>
      <c r="H62" s="10" t="n"/>
      <c r="I62" s="36" t="n"/>
      <c r="J62" s="10" t="n"/>
      <c r="K62" s="10" t="n"/>
      <c r="L62" s="10" t="n"/>
      <c r="M62" s="10" t="n"/>
      <c r="N62" s="10" t="n"/>
      <c r="O62" s="10" t="n"/>
      <c r="P62" s="38" t="n"/>
    </row>
    <row r="63" ht="22" customHeight="1">
      <c r="B63" s="25">
        <f>IF(C63="","","VRF-"&amp;TEXT(COUNTA($C$5:C63),"000"))</f>
        <v/>
      </c>
      <c r="C63" s="6" t="n"/>
      <c r="D63" s="6" t="n"/>
      <c r="E63" s="6" t="n"/>
      <c r="F63" s="6" t="n"/>
      <c r="G63" s="6" t="n"/>
      <c r="H63" s="6" t="n"/>
      <c r="I63" s="35" t="n"/>
      <c r="J63" s="6" t="n"/>
      <c r="K63" s="6" t="n"/>
      <c r="L63" s="6" t="n"/>
      <c r="M63" s="6" t="n"/>
      <c r="N63" s="6" t="n"/>
      <c r="O63" s="6" t="n"/>
      <c r="P63" s="38" t="n"/>
    </row>
    <row r="64" ht="22" customHeight="1">
      <c r="B64" s="24">
        <f>IF(C64="","","VRF-"&amp;TEXT(COUNTA($C$5:C64),"000"))</f>
        <v/>
      </c>
      <c r="C64" s="10" t="n"/>
      <c r="D64" s="10" t="n"/>
      <c r="E64" s="10" t="n"/>
      <c r="F64" s="10" t="n"/>
      <c r="G64" s="10" t="n"/>
      <c r="H64" s="10" t="n"/>
      <c r="I64" s="36" t="n"/>
      <c r="J64" s="10" t="n"/>
      <c r="K64" s="10" t="n"/>
      <c r="L64" s="10" t="n"/>
      <c r="M64" s="10" t="n"/>
      <c r="N64" s="10" t="n"/>
      <c r="O64" s="10" t="n"/>
      <c r="P64" s="38" t="n"/>
    </row>
    <row r="65" ht="22" customHeight="1">
      <c r="B65" s="25">
        <f>IF(C65="","","VRF-"&amp;TEXT(COUNTA($C$5:C65),"000"))</f>
        <v/>
      </c>
      <c r="C65" s="6" t="n"/>
      <c r="D65" s="6" t="n"/>
      <c r="E65" s="6" t="n"/>
      <c r="F65" s="6" t="n"/>
      <c r="G65" s="6" t="n"/>
      <c r="H65" s="6" t="n"/>
      <c r="I65" s="35" t="n"/>
      <c r="J65" s="6" t="n"/>
      <c r="K65" s="6" t="n"/>
      <c r="L65" s="6" t="n"/>
      <c r="M65" s="6" t="n"/>
      <c r="N65" s="6" t="n"/>
      <c r="O65" s="6" t="n"/>
      <c r="P65" s="38" t="n"/>
    </row>
    <row r="66" ht="22" customHeight="1">
      <c r="B66" s="24">
        <f>IF(C66="","","VRF-"&amp;TEXT(COUNTA($C$5:C66),"000"))</f>
        <v/>
      </c>
      <c r="C66" s="10" t="n"/>
      <c r="D66" s="10" t="n"/>
      <c r="E66" s="10" t="n"/>
      <c r="F66" s="10" t="n"/>
      <c r="G66" s="10" t="n"/>
      <c r="H66" s="10" t="n"/>
      <c r="I66" s="36" t="n"/>
      <c r="J66" s="10" t="n"/>
      <c r="K66" s="10" t="n"/>
      <c r="L66" s="10" t="n"/>
      <c r="M66" s="10" t="n"/>
      <c r="N66" s="10" t="n"/>
      <c r="O66" s="10" t="n"/>
      <c r="P66" s="38" t="n"/>
    </row>
    <row r="67" ht="22" customHeight="1">
      <c r="B67" s="25">
        <f>IF(C67="","","VRF-"&amp;TEXT(COUNTA($C$5:C67),"000"))</f>
        <v/>
      </c>
      <c r="C67" s="6" t="n"/>
      <c r="D67" s="6" t="n"/>
      <c r="E67" s="6" t="n"/>
      <c r="F67" s="6" t="n"/>
      <c r="G67" s="6" t="n"/>
      <c r="H67" s="6" t="n"/>
      <c r="I67" s="35" t="n"/>
      <c r="J67" s="6" t="n"/>
      <c r="K67" s="6" t="n"/>
      <c r="L67" s="6" t="n"/>
      <c r="M67" s="6" t="n"/>
      <c r="N67" s="6" t="n"/>
      <c r="O67" s="6" t="n"/>
      <c r="P67" s="38" t="n"/>
    </row>
    <row r="68" ht="22" customHeight="1">
      <c r="B68" s="24">
        <f>IF(C68="","","VRF-"&amp;TEXT(COUNTA($C$5:C68),"000"))</f>
        <v/>
      </c>
      <c r="C68" s="10" t="n"/>
      <c r="D68" s="10" t="n"/>
      <c r="E68" s="10" t="n"/>
      <c r="F68" s="10" t="n"/>
      <c r="G68" s="10" t="n"/>
      <c r="H68" s="10" t="n"/>
      <c r="I68" s="36" t="n"/>
      <c r="J68" s="10" t="n"/>
      <c r="K68" s="10" t="n"/>
      <c r="L68" s="10" t="n"/>
      <c r="M68" s="10" t="n"/>
      <c r="N68" s="10" t="n"/>
      <c r="O68" s="10" t="n"/>
      <c r="P68" s="38" t="n"/>
    </row>
    <row r="69" ht="22" customHeight="1">
      <c r="B69" s="25">
        <f>IF(C69="","","VRF-"&amp;TEXT(COUNTA($C$5:C69),"000"))</f>
        <v/>
      </c>
      <c r="C69" s="6" t="n"/>
      <c r="D69" s="6" t="n"/>
      <c r="E69" s="6" t="n"/>
      <c r="F69" s="6" t="n"/>
      <c r="G69" s="6" t="n"/>
      <c r="H69" s="6" t="n"/>
      <c r="I69" s="35" t="n"/>
      <c r="J69" s="6" t="n"/>
      <c r="K69" s="6" t="n"/>
      <c r="L69" s="6" t="n"/>
      <c r="M69" s="6" t="n"/>
      <c r="N69" s="6" t="n"/>
      <c r="O69" s="6" t="n"/>
      <c r="P69" s="38" t="n"/>
    </row>
    <row r="70" ht="22" customHeight="1">
      <c r="B70" s="24">
        <f>IF(C70="","","VRF-"&amp;TEXT(COUNTA($C$5:C70),"000"))</f>
        <v/>
      </c>
      <c r="C70" s="10" t="n"/>
      <c r="D70" s="10" t="n"/>
      <c r="E70" s="10" t="n"/>
      <c r="F70" s="10" t="n"/>
      <c r="G70" s="10" t="n"/>
      <c r="H70" s="10" t="n"/>
      <c r="I70" s="36" t="n"/>
      <c r="J70" s="10" t="n"/>
      <c r="K70" s="10" t="n"/>
      <c r="L70" s="10" t="n"/>
      <c r="M70" s="10" t="n"/>
      <c r="N70" s="10" t="n"/>
      <c r="O70" s="10" t="n"/>
      <c r="P70" s="38" t="n"/>
    </row>
    <row r="71" ht="22" customHeight="1">
      <c r="B71" s="25">
        <f>IF(C71="","","VRF-"&amp;TEXT(COUNTA($C$5:C71),"000"))</f>
        <v/>
      </c>
      <c r="C71" s="6" t="n"/>
      <c r="D71" s="6" t="n"/>
      <c r="E71" s="6" t="n"/>
      <c r="F71" s="6" t="n"/>
      <c r="G71" s="6" t="n"/>
      <c r="H71" s="6" t="n"/>
      <c r="I71" s="35" t="n"/>
      <c r="J71" s="6" t="n"/>
      <c r="K71" s="6" t="n"/>
      <c r="L71" s="6" t="n"/>
      <c r="M71" s="6" t="n"/>
      <c r="N71" s="6" t="n"/>
      <c r="O71" s="6" t="n"/>
      <c r="P71" s="38" t="n"/>
    </row>
    <row r="72" ht="22" customHeight="1">
      <c r="B72" s="24">
        <f>IF(C72="","","VRF-"&amp;TEXT(COUNTA($C$5:C72),"000"))</f>
        <v/>
      </c>
      <c r="C72" s="10" t="n"/>
      <c r="D72" s="10" t="n"/>
      <c r="E72" s="10" t="n"/>
      <c r="F72" s="10" t="n"/>
      <c r="G72" s="10" t="n"/>
      <c r="H72" s="10" t="n"/>
      <c r="I72" s="36" t="n"/>
      <c r="J72" s="10" t="n"/>
      <c r="K72" s="10" t="n"/>
      <c r="L72" s="10" t="n"/>
      <c r="M72" s="10" t="n"/>
      <c r="N72" s="10" t="n"/>
      <c r="O72" s="10" t="n"/>
      <c r="P72" s="38" t="n"/>
    </row>
    <row r="73" ht="22" customHeight="1">
      <c r="B73" s="25">
        <f>IF(C73="","","VRF-"&amp;TEXT(COUNTA($C$5:C73),"000"))</f>
        <v/>
      </c>
      <c r="C73" s="6" t="n"/>
      <c r="D73" s="6" t="n"/>
      <c r="E73" s="6" t="n"/>
      <c r="F73" s="6" t="n"/>
      <c r="G73" s="6" t="n"/>
      <c r="H73" s="6" t="n"/>
      <c r="I73" s="35" t="n"/>
      <c r="J73" s="6" t="n"/>
      <c r="K73" s="6" t="n"/>
      <c r="L73" s="6" t="n"/>
      <c r="M73" s="6" t="n"/>
      <c r="N73" s="6" t="n"/>
      <c r="O73" s="6" t="n"/>
      <c r="P73" s="38" t="n"/>
    </row>
    <row r="74" ht="22" customHeight="1">
      <c r="B74" s="24">
        <f>IF(C74="","","VRF-"&amp;TEXT(COUNTA($C$5:C74),"000"))</f>
        <v/>
      </c>
      <c r="C74" s="10" t="n"/>
      <c r="D74" s="10" t="n"/>
      <c r="E74" s="10" t="n"/>
      <c r="F74" s="10" t="n"/>
      <c r="G74" s="10" t="n"/>
      <c r="H74" s="10" t="n"/>
      <c r="I74" s="36" t="n"/>
      <c r="J74" s="10" t="n"/>
      <c r="K74" s="10" t="n"/>
      <c r="L74" s="10" t="n"/>
      <c r="M74" s="10" t="n"/>
      <c r="N74" s="10" t="n"/>
      <c r="O74" s="10" t="n"/>
      <c r="P74" s="38" t="n"/>
    </row>
    <row r="75" ht="22" customHeight="1">
      <c r="B75" s="25">
        <f>IF(C75="","","VRF-"&amp;TEXT(COUNTA($C$5:C75),"000"))</f>
        <v/>
      </c>
      <c r="C75" s="6" t="n"/>
      <c r="D75" s="6" t="n"/>
      <c r="E75" s="6" t="n"/>
      <c r="F75" s="6" t="n"/>
      <c r="G75" s="6" t="n"/>
      <c r="H75" s="6" t="n"/>
      <c r="I75" s="35" t="n"/>
      <c r="J75" s="6" t="n"/>
      <c r="K75" s="6" t="n"/>
      <c r="L75" s="6" t="n"/>
      <c r="M75" s="6" t="n"/>
      <c r="N75" s="6" t="n"/>
      <c r="O75" s="6" t="n"/>
      <c r="P75" s="38" t="n"/>
    </row>
    <row r="76" ht="22" customHeight="1">
      <c r="B76" s="24">
        <f>IF(C76="","","VRF-"&amp;TEXT(COUNTA($C$5:C76),"000"))</f>
        <v/>
      </c>
      <c r="C76" s="10" t="n"/>
      <c r="D76" s="10" t="n"/>
      <c r="E76" s="10" t="n"/>
      <c r="F76" s="10" t="n"/>
      <c r="G76" s="10" t="n"/>
      <c r="H76" s="10" t="n"/>
      <c r="I76" s="36" t="n"/>
      <c r="J76" s="10" t="n"/>
      <c r="K76" s="10" t="n"/>
      <c r="L76" s="10" t="n"/>
      <c r="M76" s="10" t="n"/>
      <c r="N76" s="10" t="n"/>
      <c r="O76" s="10" t="n"/>
      <c r="P76" s="38" t="n"/>
    </row>
    <row r="77" ht="22" customHeight="1">
      <c r="B77" s="25">
        <f>IF(C77="","","VRF-"&amp;TEXT(COUNTA($C$5:C77),"000"))</f>
        <v/>
      </c>
      <c r="C77" s="6" t="n"/>
      <c r="D77" s="6" t="n"/>
      <c r="E77" s="6" t="n"/>
      <c r="F77" s="6" t="n"/>
      <c r="G77" s="6" t="n"/>
      <c r="H77" s="6" t="n"/>
      <c r="I77" s="35" t="n"/>
      <c r="J77" s="6" t="n"/>
      <c r="K77" s="6" t="n"/>
      <c r="L77" s="6" t="n"/>
      <c r="M77" s="6" t="n"/>
      <c r="N77" s="6" t="n"/>
      <c r="O77" s="6" t="n"/>
      <c r="P77" s="38" t="n"/>
    </row>
    <row r="78" ht="22" customHeight="1">
      <c r="B78" s="24">
        <f>IF(C78="","","VRF-"&amp;TEXT(COUNTA($C$5:C78),"000"))</f>
        <v/>
      </c>
      <c r="C78" s="10" t="n"/>
      <c r="D78" s="10" t="n"/>
      <c r="E78" s="10" t="n"/>
      <c r="F78" s="10" t="n"/>
      <c r="G78" s="10" t="n"/>
      <c r="H78" s="10" t="n"/>
      <c r="I78" s="36" t="n"/>
      <c r="J78" s="10" t="n"/>
      <c r="K78" s="10" t="n"/>
      <c r="L78" s="10" t="n"/>
      <c r="M78" s="10" t="n"/>
      <c r="N78" s="10" t="n"/>
      <c r="O78" s="10" t="n"/>
      <c r="P78" s="38" t="n"/>
    </row>
    <row r="79" ht="22" customHeight="1">
      <c r="B79" s="25">
        <f>IF(C79="","","VRF-"&amp;TEXT(COUNTA($C$5:C79),"000"))</f>
        <v/>
      </c>
      <c r="C79" s="6" t="n"/>
      <c r="D79" s="6" t="n"/>
      <c r="E79" s="6" t="n"/>
      <c r="F79" s="6" t="n"/>
      <c r="G79" s="6" t="n"/>
      <c r="H79" s="6" t="n"/>
      <c r="I79" s="35" t="n"/>
      <c r="J79" s="6" t="n"/>
      <c r="K79" s="6" t="n"/>
      <c r="L79" s="6" t="n"/>
      <c r="M79" s="6" t="n"/>
      <c r="N79" s="6" t="n"/>
      <c r="O79" s="6" t="n"/>
      <c r="P79" s="38" t="n"/>
    </row>
    <row r="80" ht="22" customHeight="1">
      <c r="B80" s="24">
        <f>IF(C80="","","VRF-"&amp;TEXT(COUNTA($C$5:C80),"000"))</f>
        <v/>
      </c>
      <c r="C80" s="10" t="n"/>
      <c r="D80" s="10" t="n"/>
      <c r="E80" s="10" t="n"/>
      <c r="F80" s="10" t="n"/>
      <c r="G80" s="10" t="n"/>
      <c r="H80" s="10" t="n"/>
      <c r="I80" s="36" t="n"/>
      <c r="J80" s="10" t="n"/>
      <c r="K80" s="10" t="n"/>
      <c r="L80" s="10" t="n"/>
      <c r="M80" s="10" t="n"/>
      <c r="N80" s="10" t="n"/>
      <c r="O80" s="10" t="n"/>
      <c r="P80" s="38" t="n"/>
    </row>
    <row r="81" ht="22" customHeight="1">
      <c r="B81" s="25">
        <f>IF(C81="","","VRF-"&amp;TEXT(COUNTA($C$5:C81),"000"))</f>
        <v/>
      </c>
      <c r="C81" s="6" t="n"/>
      <c r="D81" s="6" t="n"/>
      <c r="E81" s="6" t="n"/>
      <c r="F81" s="6" t="n"/>
      <c r="G81" s="6" t="n"/>
      <c r="H81" s="6" t="n"/>
      <c r="I81" s="35" t="n"/>
      <c r="J81" s="6" t="n"/>
      <c r="K81" s="6" t="n"/>
      <c r="L81" s="6" t="n"/>
      <c r="M81" s="6" t="n"/>
      <c r="N81" s="6" t="n"/>
      <c r="O81" s="6" t="n"/>
      <c r="P81" s="38" t="n"/>
    </row>
    <row r="82" ht="22" customHeight="1">
      <c r="B82" s="24">
        <f>IF(C82="","","VRF-"&amp;TEXT(COUNTA($C$5:C82),"000"))</f>
        <v/>
      </c>
      <c r="C82" s="10" t="n"/>
      <c r="D82" s="10" t="n"/>
      <c r="E82" s="10" t="n"/>
      <c r="F82" s="10" t="n"/>
      <c r="G82" s="10" t="n"/>
      <c r="H82" s="10" t="n"/>
      <c r="I82" s="36" t="n"/>
      <c r="J82" s="10" t="n"/>
      <c r="K82" s="10" t="n"/>
      <c r="L82" s="10" t="n"/>
      <c r="M82" s="10" t="n"/>
      <c r="N82" s="10" t="n"/>
      <c r="O82" s="10" t="n"/>
      <c r="P82" s="38" t="n"/>
    </row>
    <row r="83" ht="22" customHeight="1">
      <c r="B83" s="25">
        <f>IF(C83="","","VRF-"&amp;TEXT(COUNTA($C$5:C83),"000"))</f>
        <v/>
      </c>
      <c r="C83" s="6" t="n"/>
      <c r="D83" s="6" t="n"/>
      <c r="E83" s="6" t="n"/>
      <c r="F83" s="6" t="n"/>
      <c r="G83" s="6" t="n"/>
      <c r="H83" s="6" t="n"/>
      <c r="I83" s="35" t="n"/>
      <c r="J83" s="6" t="n"/>
      <c r="K83" s="6" t="n"/>
      <c r="L83" s="6" t="n"/>
      <c r="M83" s="6" t="n"/>
      <c r="N83" s="6" t="n"/>
      <c r="O83" s="6" t="n"/>
      <c r="P83" s="38" t="n"/>
    </row>
    <row r="84" ht="22" customHeight="1">
      <c r="B84" s="24">
        <f>IF(C84="","","VRF-"&amp;TEXT(COUNTA($C$5:C84),"000"))</f>
        <v/>
      </c>
      <c r="C84" s="10" t="n"/>
      <c r="D84" s="10" t="n"/>
      <c r="E84" s="10" t="n"/>
      <c r="F84" s="10" t="n"/>
      <c r="G84" s="10" t="n"/>
      <c r="H84" s="10" t="n"/>
      <c r="I84" s="36" t="n"/>
      <c r="J84" s="10" t="n"/>
      <c r="K84" s="10" t="n"/>
      <c r="L84" s="10" t="n"/>
      <c r="M84" s="10" t="n"/>
      <c r="N84" s="10" t="n"/>
      <c r="O84" s="10" t="n"/>
      <c r="P84" s="38" t="n"/>
    </row>
    <row r="85" ht="22" customHeight="1">
      <c r="B85" s="25">
        <f>IF(C85="","","VRF-"&amp;TEXT(COUNTA($C$5:C85),"000"))</f>
        <v/>
      </c>
      <c r="C85" s="6" t="n"/>
      <c r="D85" s="6" t="n"/>
      <c r="E85" s="6" t="n"/>
      <c r="F85" s="6" t="n"/>
      <c r="G85" s="6" t="n"/>
      <c r="H85" s="6" t="n"/>
      <c r="I85" s="35" t="n"/>
      <c r="J85" s="6" t="n"/>
      <c r="K85" s="6" t="n"/>
      <c r="L85" s="6" t="n"/>
      <c r="M85" s="6" t="n"/>
      <c r="N85" s="6" t="n"/>
      <c r="O85" s="6" t="n"/>
      <c r="P85" s="38" t="n"/>
    </row>
    <row r="86" ht="22" customHeight="1">
      <c r="B86" s="24">
        <f>IF(C86="","","VRF-"&amp;TEXT(COUNTA($C$5:C86),"000"))</f>
        <v/>
      </c>
      <c r="C86" s="10" t="n"/>
      <c r="D86" s="10" t="n"/>
      <c r="E86" s="10" t="n"/>
      <c r="F86" s="10" t="n"/>
      <c r="G86" s="10" t="n"/>
      <c r="H86" s="10" t="n"/>
      <c r="I86" s="36" t="n"/>
      <c r="J86" s="10" t="n"/>
      <c r="K86" s="10" t="n"/>
      <c r="L86" s="10" t="n"/>
      <c r="M86" s="10" t="n"/>
      <c r="N86" s="10" t="n"/>
      <c r="O86" s="10" t="n"/>
      <c r="P86" s="38" t="n"/>
    </row>
    <row r="87" ht="22" customHeight="1">
      <c r="B87" s="25">
        <f>IF(C87="","","VRF-"&amp;TEXT(COUNTA($C$5:C87),"000"))</f>
        <v/>
      </c>
      <c r="C87" s="6" t="n"/>
      <c r="D87" s="6" t="n"/>
      <c r="E87" s="6" t="n"/>
      <c r="F87" s="6" t="n"/>
      <c r="G87" s="6" t="n"/>
      <c r="H87" s="6" t="n"/>
      <c r="I87" s="35" t="n"/>
      <c r="J87" s="6" t="n"/>
      <c r="K87" s="6" t="n"/>
      <c r="L87" s="6" t="n"/>
      <c r="M87" s="6" t="n"/>
      <c r="N87" s="6" t="n"/>
      <c r="O87" s="6" t="n"/>
      <c r="P87" s="38" t="n"/>
    </row>
    <row r="89">
      <c r="B89" s="16" t="inlineStr">
        <is>
          <t>INDICATEURS (mis a jour automatiquement)</t>
        </is>
      </c>
    </row>
    <row r="90" ht="22" customHeight="1">
      <c r="B90" s="25" t="inlineStr">
        <is>
          <t>Total verifications</t>
        </is>
      </c>
      <c r="G90" s="17">
        <f>COUNTIF(C5:C87,"&lt;&gt;")</f>
        <v/>
      </c>
    </row>
    <row r="91" ht="22" customHeight="1">
      <c r="B91" s="24" t="inlineStr">
        <is>
          <t>Favorables</t>
        </is>
      </c>
      <c r="G91" s="18">
        <f>COUNTIF(K5:K87,"Favorable")</f>
        <v/>
      </c>
    </row>
    <row r="92" ht="22" customHeight="1">
      <c r="B92" s="25" t="inlineStr">
        <is>
          <t>En attente</t>
        </is>
      </c>
      <c r="G92" s="17">
        <f>COUNTIF(K5:K87,"En attente decision")</f>
        <v/>
      </c>
    </row>
    <row r="95" ht="26" customHeight="1">
      <c r="B95" s="26" t="inlineStr">
        <is>
          <t>COMMENT UTILISER CET ONGLET ?</t>
        </is>
      </c>
    </row>
    <row r="96" ht="20" customHeight="1">
      <c r="B96" s="27" t="inlineStr">
        <is>
          <t>1. Saisissez le nom du candidat — le numero VRF-XXX se genere</t>
        </is>
      </c>
    </row>
    <row r="97" ht="20" customHeight="1">
      <c r="B97" s="27" t="inlineStr">
        <is>
          <t>2. Contacter les references avant toute decision d'embauche</t>
        </is>
      </c>
    </row>
  </sheetData>
  <autoFilter ref="B4:O87"/>
  <mergeCells count="9">
    <mergeCell ref="B91:F91"/>
    <mergeCell ref="B96:L96"/>
    <mergeCell ref="B97:L97"/>
    <mergeCell ref="B95:J95"/>
    <mergeCell ref="B92:F92"/>
    <mergeCell ref="B90:F90"/>
    <mergeCell ref="B2:O2"/>
    <mergeCell ref="B3:O3"/>
    <mergeCell ref="B89:H89"/>
  </mergeCells>
  <conditionalFormatting sqref="K5:K87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N5:N87">
    <cfRule type="cellIs" priority="55" operator="equal" dxfId="0">
      <formula>"En attente"</formula>
    </cfRule>
    <cfRule type="cellIs" priority="56" operator="equal" dxfId="0">
      <formula>"Nouveau"</formula>
    </cfRule>
    <cfRule type="cellIs" priority="57" operator="equal" dxfId="0">
      <formula>"Planifie"</formula>
    </cfRule>
    <cfRule type="cellIs" priority="58" operator="equal" dxfId="0">
      <formula>"En cours d'etude"</formula>
    </cfRule>
    <cfRule type="cellIs" priority="59" operator="equal" dxfId="0">
      <formula>"En cours"</formula>
    </cfRule>
    <cfRule type="cellIs" priority="60" operator="equal" dxfId="0">
      <formula>"En cours"</formula>
    </cfRule>
    <cfRule type="cellIs" priority="61" operator="equal" dxfId="0">
      <formula>"A faire"</formula>
    </cfRule>
    <cfRule type="cellIs" priority="62" operator="equal" dxfId="0">
      <formula>"A creer"</formula>
    </cfRule>
    <cfRule type="cellIs" priority="63" operator="equal" dxfId="0">
      <formula>"Publiee"</formula>
    </cfRule>
    <cfRule type="cellIs" priority="64" operator="equal" dxfId="0">
      <formula>"Planifiee"</formula>
    </cfRule>
    <cfRule type="cellIs" priority="65" operator="equal" dxfId="0">
      <formula>"En negociation"</formula>
    </cfRule>
    <cfRule type="cellIs" priority="66" operator="equal" dxfId="0">
      <formula>"A evaluer"</formula>
    </cfRule>
    <cfRule type="cellIs" priority="67" operator="equal" dxfId="1">
      <formula>"Favorable"</formula>
    </cfRule>
    <cfRule type="cellIs" priority="68" operator="equal" dxfId="1">
      <formula>"Retenu"</formula>
    </cfRule>
    <cfRule type="cellIs" priority="69" operator="equal" dxfId="1">
      <formula>"Pourvue"</formula>
    </cfRule>
    <cfRule type="cellIs" priority="70" operator="equal" dxfId="1">
      <formula>"Validée"</formula>
    </cfRule>
    <cfRule type="cellIs" priority="71" operator="equal" dxfId="1">
      <formula>"Realise"</formula>
    </cfRule>
    <cfRule type="cellIs" priority="72" operator="equal" dxfId="1">
      <formula>"Fait"</formula>
    </cfRule>
    <cfRule type="cellIs" priority="73" operator="equal" dxfId="1">
      <formula>"Terminee"</formula>
    </cfRule>
    <cfRule type="cellIs" priority="74" operator="equal" dxfId="1">
      <formula>"Termine"</formula>
    </cfRule>
    <cfRule type="cellIs" priority="75" operator="equal" dxfId="1">
      <formula>"Embauche confirmee"</formula>
    </cfRule>
    <cfRule type="cellIs" priority="76" operator="equal" dxfId="1">
      <formula>"Embauche recommandee"</formula>
    </cfRule>
    <cfRule type="cellIs" priority="77" operator="equal" dxfId="1">
      <formula>"Excellent"</formula>
    </cfRule>
    <cfRule type="cellIs" priority="78" operator="equal" dxfId="1">
      <formula>"Bon"</formula>
    </cfRule>
    <cfRule type="cellIs" priority="79" operator="equal" dxfId="1">
      <formula>"Oui"</formula>
    </cfRule>
    <cfRule type="cellIs" priority="80" operator="equal" dxfId="1">
      <formula>"Tres satisfait"</formula>
    </cfRule>
    <cfRule type="cellIs" priority="81" operator="equal" dxfId="1">
      <formula>"Satisfait"</formula>
    </cfRule>
    <cfRule type="cellIs" priority="82" operator="equal" dxfId="0">
      <formula>"En cours"</formula>
    </cfRule>
    <cfRule type="cellIs" priority="83" operator="equal" dxfId="0">
      <formula>"En reserve"</formula>
    </cfRule>
    <cfRule type="cellIs" priority="84" operator="equal" dxfId="0">
      <formula>"Moyen"</formula>
    </cfRule>
    <cfRule type="cellIs" priority="85" operator="equal" dxfId="0">
      <formula>"Neutre"</formula>
    </cfRule>
    <cfRule type="cellIs" priority="86" operator="equal" dxfId="2">
      <formula>"Defavorable"</formula>
    </cfRule>
    <cfRule type="cellIs" priority="87" operator="equal" dxfId="2">
      <formula>"Refuse"</formula>
    </cfRule>
    <cfRule type="cellIs" priority="88" operator="equal" dxfId="2">
      <formula>"Annulee"</formula>
    </cfRule>
    <cfRule type="cellIs" priority="89" operator="equal" dxfId="2">
      <formula>"Annule"</formula>
    </cfRule>
    <cfRule type="cellIs" priority="90" operator="equal" dxfId="2">
      <formula>"Refus"</formula>
    </cfRule>
    <cfRule type="cellIs" priority="91" operator="equal" dxfId="2">
      <formula>"Desiste"</formula>
    </cfRule>
    <cfRule type="cellIs" priority="92" operator="equal" dxfId="2">
      <formula>"Echu"</formula>
    </cfRule>
    <cfRule type="cellIs" priority="93" operator="equal" dxfId="2">
      <formula>"Resilie"</formula>
    </cfRule>
    <cfRule type="cellIs" priority="94" operator="equal" dxfId="2">
      <formula>"Insuffisant"</formula>
    </cfRule>
    <cfRule type="cellIs" priority="95" operator="equal" dxfId="2">
      <formula>"Abandonne"</formula>
    </cfRule>
    <cfRule type="cellIs" priority="96" operator="equal" dxfId="2">
      <formula>"Echec"</formula>
    </cfRule>
    <cfRule type="cellIs" priority="97" operator="equal" dxfId="2">
      <formula>"Rupture essai"</formula>
    </cfRule>
    <cfRule type="cellIs" priority="98" operator="equal" dxfId="2">
      <formula>"Insatisfait"</formula>
    </cfRule>
    <cfRule type="cellIs" priority="99" operator="equal" dxfId="2">
      <formula>"Tres insatisfait"</formula>
    </cfRule>
    <cfRule type="cellIs" priority="100" operator="equal" dxfId="2">
      <formula>"Eleve"</formula>
    </cfRule>
    <cfRule type="cellIs" priority="101" operator="equal" dxfId="2">
      <formula>"Critique"</formula>
    </cfRule>
    <cfRule type="cellIs" priority="102" operator="equal" dxfId="2">
      <formula>"Non"</formula>
    </cfRule>
    <cfRule type="cellIs" priority="103" operator="equal" dxfId="0">
      <formula>"Prolongation essai"</formula>
    </cfRule>
    <cfRule type="cellIs" priority="104" operator="equal" dxfId="0">
      <formula>"Prolongee"</formula>
    </cfRule>
    <cfRule type="cellIs" priority="105" operator="equal" dxfId="1">
      <formula>"Renouvele"</formula>
    </cfRule>
    <cfRule type="cellIs" priority="106" operator="equal" dxfId="1">
      <formula>"Cloturee"</formula>
    </cfRule>
    <cfRule type="cellIs" priority="107" operator="equal" dxfId="0">
      <formula>"En cours"</formula>
    </cfRule>
    <cfRule type="cellIs" priority="108" operator="equal" dxfId="0">
      <formula>"Candidatures en cours"</formula>
    </cfRule>
  </conditionalFormatting>
  <conditionalFormatting sqref="B8:B87">
    <cfRule type="expression" priority="109" dxfId="3">
      <formula>AND($C8="",$C7&lt;&gt;"")</formula>
    </cfRule>
  </conditionalFormatting>
  <conditionalFormatting sqref="C8:C87">
    <cfRule type="expression" priority="110" dxfId="3">
      <formula>AND($C8="",$C7&lt;&gt;"")</formula>
    </cfRule>
  </conditionalFormatting>
  <conditionalFormatting sqref="D8:D87">
    <cfRule type="expression" priority="111" dxfId="3">
      <formula>AND($C8="",$C7&lt;&gt;"")</formula>
    </cfRule>
  </conditionalFormatting>
  <conditionalFormatting sqref="E8:E87">
    <cfRule type="expression" priority="112" dxfId="3">
      <formula>AND($C8="",$C7&lt;&gt;"")</formula>
    </cfRule>
  </conditionalFormatting>
  <conditionalFormatting sqref="F8:F87">
    <cfRule type="expression" priority="113" dxfId="3">
      <formula>AND($C8="",$C7&lt;&gt;"")</formula>
    </cfRule>
  </conditionalFormatting>
  <conditionalFormatting sqref="G8:G87">
    <cfRule type="expression" priority="114" dxfId="3">
      <formula>AND($C8="",$C7&lt;&gt;"")</formula>
    </cfRule>
  </conditionalFormatting>
  <conditionalFormatting sqref="H8:H87">
    <cfRule type="expression" priority="115" dxfId="3">
      <formula>AND($C8="",$C7&lt;&gt;"")</formula>
    </cfRule>
  </conditionalFormatting>
  <conditionalFormatting sqref="I8:I87">
    <cfRule type="expression" priority="116" dxfId="3">
      <formula>AND($C8="",$C7&lt;&gt;"")</formula>
    </cfRule>
  </conditionalFormatting>
  <conditionalFormatting sqref="J8:J87">
    <cfRule type="expression" priority="117" dxfId="3">
      <formula>AND($C8="",$C7&lt;&gt;"")</formula>
    </cfRule>
  </conditionalFormatting>
  <conditionalFormatting sqref="K8:K87">
    <cfRule type="expression" priority="118" dxfId="3">
      <formula>AND($C8="",$C7&lt;&gt;"")</formula>
    </cfRule>
  </conditionalFormatting>
  <conditionalFormatting sqref="L8:L87">
    <cfRule type="expression" priority="119" dxfId="3">
      <formula>AND($C8="",$C7&lt;&gt;"")</formula>
    </cfRule>
  </conditionalFormatting>
  <conditionalFormatting sqref="M8:M87">
    <cfRule type="expression" priority="120" dxfId="3">
      <formula>AND($C8="",$C7&lt;&gt;"")</formula>
    </cfRule>
  </conditionalFormatting>
  <conditionalFormatting sqref="N8:N87">
    <cfRule type="expression" priority="121" dxfId="3">
      <formula>AND($C8="",$C7&lt;&gt;"")</formula>
    </cfRule>
  </conditionalFormatting>
  <conditionalFormatting sqref="O8:O87">
    <cfRule type="expression" priority="122" dxfId="3">
      <formula>AND($C8="",$C7&lt;&gt;"")</formula>
    </cfRule>
  </conditionalFormatting>
  <dataValidations count="2">
    <dataValidation sqref="K5:K87" showDropDown="0" showInputMessage="0" showErrorMessage="0" allowBlank="1" errorTitle="Erreur" error="Valeur invalide" promptTitle="Liste" prompt="Choisir dans la liste" type="list">
      <formula1>'_Lists'!$M$2:$M$6</formula1>
    </dataValidation>
    <dataValidation sqref="N5:N87" showDropDown="0" showInputMessage="0" showErrorMessage="0" allowBlank="1" errorTitle="Erreur" error="Valeur invalide" promptTitle="Liste" prompt="Choisir dans la liste" type="list">
      <formula1>'_Lists'!$N$2:$N$5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O10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20" customWidth="1" min="3" max="3"/>
    <col width="20" customWidth="1" min="4" max="4"/>
    <col width="20" customWidth="1" min="5" max="5"/>
    <col width="14" customWidth="1" min="6" max="6"/>
    <col width="14" customWidth="1" min="7" max="7"/>
    <col width="14" customWidth="1" min="8" max="8"/>
    <col width="12" customWidth="1" min="9" max="9"/>
    <col width="18" customWidth="1" min="10" max="10"/>
    <col width="14" customWidth="1" min="11" max="11"/>
    <col width="14" customWidth="1" min="12" max="12"/>
    <col width="18" customWidth="1" min="13" max="13"/>
    <col width="20" customWidth="1" min="14" max="14"/>
    <col width="28" customWidth="1" min="15" max="15"/>
  </cols>
  <sheetData>
    <row r="1" ht="15" customHeight="1"/>
    <row r="2" ht="32" customHeight="1">
      <c r="B2" s="3" t="inlineStr">
        <is>
          <t>SUIVI DES CONTRATS DE TRAVAIL</t>
        </is>
      </c>
    </row>
    <row r="3" ht="8" customHeight="1">
      <c r="B3" s="4" t="inlineStr">
        <is>
          <t>Suivi de tous les contrats de travail de l'hotel</t>
        </is>
      </c>
    </row>
    <row r="4" ht="28" customHeight="1">
      <c r="B4" s="5" t="inlineStr">
        <is>
          <t>N° Contrat</t>
        </is>
      </c>
      <c r="C4" s="5" t="inlineStr">
        <is>
          <t>Employe</t>
        </is>
      </c>
      <c r="D4" s="5" t="inlineStr">
        <is>
          <t>Poste</t>
        </is>
      </c>
      <c r="E4" s="5" t="inlineStr">
        <is>
          <t>Departement</t>
        </is>
      </c>
      <c r="F4" s="5" t="inlineStr">
        <is>
          <t>Type Contrat</t>
        </is>
      </c>
      <c r="G4" s="5" t="inlineStr">
        <is>
          <t>Date Debut</t>
        </is>
      </c>
      <c r="H4" s="5" t="inlineStr">
        <is>
          <t>Date Fin</t>
        </is>
      </c>
      <c r="I4" s="5" t="inlineStr">
        <is>
          <t>Duree (mois)</t>
        </is>
      </c>
      <c r="J4" s="5" t="inlineStr">
        <is>
          <t>Salaire Brut (FCFA)</t>
        </is>
      </c>
      <c r="K4" s="5" t="inlineStr">
        <is>
          <t>Statut Contrat</t>
        </is>
      </c>
      <c r="L4" s="5" t="inlineStr">
        <is>
          <t>Date Renouvellement</t>
        </is>
      </c>
      <c r="M4" s="5" t="inlineStr">
        <is>
          <t>Motif Fin</t>
        </is>
      </c>
      <c r="N4" s="5" t="inlineStr">
        <is>
          <t>Responsable</t>
        </is>
      </c>
      <c r="O4" t="inlineStr">
        <is>
          <t>Notes</t>
        </is>
      </c>
    </row>
    <row r="5" ht="22" customHeight="1">
      <c r="B5" s="6" t="inlineStr">
        <is>
          <t>CT-001</t>
        </is>
      </c>
      <c r="C5" s="6" t="inlineStr">
        <is>
          <t>Nkoulou Amina</t>
        </is>
      </c>
      <c r="D5" s="6" t="inlineStr">
        <is>
          <t>Chef de projet digital</t>
        </is>
      </c>
      <c r="E5" s="6" t="inlineStr">
        <is>
          <t>Marketing &amp; Communication</t>
        </is>
      </c>
      <c r="F5" s="6" t="inlineStr">
        <is>
          <t>CDI</t>
        </is>
      </c>
      <c r="G5" s="35" t="n">
        <v>45731</v>
      </c>
      <c r="H5" s="35" t="n"/>
      <c r="I5" s="8" t="n">
        <v>0</v>
      </c>
      <c r="J5" s="8" t="n">
        <v>380000</v>
      </c>
      <c r="K5" s="6" t="inlineStr">
        <is>
          <t>En cours</t>
        </is>
      </c>
      <c r="L5" s="35" t="n"/>
      <c r="M5" s="6" t="n"/>
      <c r="N5" s="6" t="inlineStr">
        <is>
          <t>Nganou Clarisse</t>
        </is>
      </c>
      <c r="O5" t="inlineStr">
        <is>
          <t>Premier CDI</t>
        </is>
      </c>
    </row>
    <row r="6" ht="22" customHeight="1">
      <c r="B6" s="10" t="inlineStr">
        <is>
          <t>CT-002</t>
        </is>
      </c>
      <c r="C6" s="10" t="inlineStr">
        <is>
          <t>Konate Aissatou</t>
        </is>
      </c>
      <c r="D6" s="10" t="inlineStr">
        <is>
          <t>Assistante RH</t>
        </is>
      </c>
      <c r="E6" s="10" t="inlineStr">
        <is>
          <t>Ressources Humaines</t>
        </is>
      </c>
      <c r="F6" s="10" t="inlineStr">
        <is>
          <t>CDD</t>
        </is>
      </c>
      <c r="G6" s="36" t="n">
        <v>45717</v>
      </c>
      <c r="H6" s="36" t="n">
        <v>45900</v>
      </c>
      <c r="I6" s="12" t="n">
        <v>6</v>
      </c>
      <c r="J6" s="12" t="n">
        <v>160000</v>
      </c>
      <c r="K6" s="10" t="inlineStr">
        <is>
          <t>En cours</t>
        </is>
      </c>
      <c r="L6" s="36" t="n"/>
      <c r="M6" s="10" t="n"/>
      <c r="N6" s="10" t="inlineStr">
        <is>
          <t>Nganou Clarisse</t>
        </is>
      </c>
      <c r="O6" t="inlineStr">
        <is>
          <t>CDD 6 mois renouvelable</t>
        </is>
      </c>
    </row>
    <row r="7" ht="22" customHeight="1">
      <c r="B7" s="25">
        <f>IF(C7="","","CT-"&amp;TEXT(COUNTA($C$5:C7),"000"))</f>
        <v/>
      </c>
      <c r="C7" s="6" t="n"/>
      <c r="D7" s="6" t="n"/>
      <c r="E7" s="6" t="n"/>
      <c r="F7" s="6" t="n"/>
      <c r="G7" s="35" t="n"/>
      <c r="H7" s="35" t="n"/>
      <c r="I7" s="8" t="n"/>
      <c r="J7" s="8" t="n"/>
      <c r="K7" s="6" t="n"/>
      <c r="L7" s="35" t="n"/>
      <c r="M7" s="6" t="n"/>
      <c r="N7" s="6" t="n"/>
    </row>
    <row r="8" ht="22" customHeight="1">
      <c r="B8" s="24">
        <f>IF(C8="","","CT-"&amp;TEXT(COUNTA($C$5:C8),"000"))</f>
        <v/>
      </c>
      <c r="C8" s="10" t="n"/>
      <c r="D8" s="10" t="n"/>
      <c r="E8" s="10" t="n"/>
      <c r="F8" s="10" t="n"/>
      <c r="G8" s="36" t="n"/>
      <c r="H8" s="36" t="n"/>
      <c r="I8" s="12" t="n"/>
      <c r="J8" s="12" t="n"/>
      <c r="K8" s="10" t="n"/>
      <c r="L8" s="36" t="n"/>
      <c r="M8" s="10" t="n"/>
      <c r="N8" s="10" t="n"/>
    </row>
    <row r="9" ht="22" customHeight="1">
      <c r="B9" s="25">
        <f>IF(C9="","","CT-"&amp;TEXT(COUNTA($C$5:C9),"000"))</f>
        <v/>
      </c>
      <c r="C9" s="6" t="n"/>
      <c r="D9" s="6" t="n"/>
      <c r="E9" s="6" t="n"/>
      <c r="F9" s="6" t="n"/>
      <c r="G9" s="35" t="n"/>
      <c r="H9" s="35" t="n"/>
      <c r="I9" s="8" t="n"/>
      <c r="J9" s="8" t="n"/>
      <c r="K9" s="6" t="n"/>
      <c r="L9" s="35" t="n"/>
      <c r="M9" s="6" t="n"/>
      <c r="N9" s="6" t="n"/>
    </row>
    <row r="10" ht="22" customHeight="1">
      <c r="B10" s="24">
        <f>IF(C10="","","CT-"&amp;TEXT(COUNTA($C$5:C10),"000"))</f>
        <v/>
      </c>
      <c r="C10" s="10" t="n"/>
      <c r="D10" s="10" t="n"/>
      <c r="E10" s="10" t="n"/>
      <c r="F10" s="10" t="n"/>
      <c r="G10" s="36" t="n"/>
      <c r="H10" s="36" t="n"/>
      <c r="I10" s="12" t="n"/>
      <c r="J10" s="12" t="n"/>
      <c r="K10" s="10" t="n"/>
      <c r="L10" s="36" t="n"/>
      <c r="M10" s="10" t="n"/>
      <c r="N10" s="10" t="n"/>
    </row>
    <row r="11" ht="22" customHeight="1">
      <c r="B11" s="25">
        <f>IF(C11="","","CT-"&amp;TEXT(COUNTA($C$5:C11),"000"))</f>
        <v/>
      </c>
      <c r="C11" s="6" t="n"/>
      <c r="D11" s="6" t="n"/>
      <c r="E11" s="6" t="n"/>
      <c r="F11" s="6" t="n"/>
      <c r="G11" s="35" t="n"/>
      <c r="H11" s="35" t="n"/>
      <c r="I11" s="8" t="n"/>
      <c r="J11" s="8" t="n"/>
      <c r="K11" s="6" t="n"/>
      <c r="L11" s="35" t="n"/>
      <c r="M11" s="6" t="n"/>
      <c r="N11" s="6" t="n"/>
    </row>
    <row r="12" ht="22" customHeight="1">
      <c r="B12" s="24">
        <f>IF(C12="","","CT-"&amp;TEXT(COUNTA($C$5:C12),"000"))</f>
        <v/>
      </c>
      <c r="C12" s="10" t="n"/>
      <c r="D12" s="10" t="n"/>
      <c r="E12" s="10" t="n"/>
      <c r="F12" s="10" t="n"/>
      <c r="G12" s="36" t="n"/>
      <c r="H12" s="36" t="n"/>
      <c r="I12" s="12" t="n"/>
      <c r="J12" s="12" t="n"/>
      <c r="K12" s="10" t="n"/>
      <c r="L12" s="36" t="n"/>
      <c r="M12" s="10" t="n"/>
      <c r="N12" s="10" t="n"/>
    </row>
    <row r="13" ht="22" customHeight="1">
      <c r="B13" s="25">
        <f>IF(C13="","","CT-"&amp;TEXT(COUNTA($C$5:C13),"000"))</f>
        <v/>
      </c>
      <c r="C13" s="6" t="n"/>
      <c r="D13" s="6" t="n"/>
      <c r="E13" s="6" t="n"/>
      <c r="F13" s="6" t="n"/>
      <c r="G13" s="35" t="n"/>
      <c r="H13" s="35" t="n"/>
      <c r="I13" s="8" t="n"/>
      <c r="J13" s="8" t="n"/>
      <c r="K13" s="6" t="n"/>
      <c r="L13" s="35" t="n"/>
      <c r="M13" s="6" t="n"/>
      <c r="N13" s="6" t="n"/>
    </row>
    <row r="14" ht="22" customHeight="1">
      <c r="B14" s="24">
        <f>IF(C14="","","CT-"&amp;TEXT(COUNTA($C$5:C14),"000"))</f>
        <v/>
      </c>
      <c r="C14" s="10" t="n"/>
      <c r="D14" s="10" t="n"/>
      <c r="E14" s="10" t="n"/>
      <c r="F14" s="10" t="n"/>
      <c r="G14" s="36" t="n"/>
      <c r="H14" s="36" t="n"/>
      <c r="I14" s="12" t="n"/>
      <c r="J14" s="12" t="n"/>
      <c r="K14" s="10" t="n"/>
      <c r="L14" s="36" t="n"/>
      <c r="M14" s="10" t="n"/>
      <c r="N14" s="10" t="n"/>
    </row>
    <row r="15" ht="22" customHeight="1">
      <c r="B15" s="25">
        <f>IF(C15="","","CT-"&amp;TEXT(COUNTA($C$5:C15),"000"))</f>
        <v/>
      </c>
      <c r="C15" s="6" t="n"/>
      <c r="D15" s="6" t="n"/>
      <c r="E15" s="6" t="n"/>
      <c r="F15" s="6" t="n"/>
      <c r="G15" s="35" t="n"/>
      <c r="H15" s="35" t="n"/>
      <c r="I15" s="8" t="n"/>
      <c r="J15" s="8" t="n"/>
      <c r="K15" s="6" t="n"/>
      <c r="L15" s="35" t="n"/>
      <c r="M15" s="6" t="n"/>
      <c r="N15" s="6" t="n"/>
    </row>
    <row r="16" ht="22" customHeight="1">
      <c r="B16" s="24">
        <f>IF(C16="","","CT-"&amp;TEXT(COUNTA($C$5:C16),"000"))</f>
        <v/>
      </c>
      <c r="C16" s="10" t="n"/>
      <c r="D16" s="10" t="n"/>
      <c r="E16" s="10" t="n"/>
      <c r="F16" s="10" t="n"/>
      <c r="G16" s="36" t="n"/>
      <c r="H16" s="36" t="n"/>
      <c r="I16" s="12" t="n"/>
      <c r="J16" s="12" t="n"/>
      <c r="K16" s="10" t="n"/>
      <c r="L16" s="36" t="n"/>
      <c r="M16" s="10" t="n"/>
      <c r="N16" s="10" t="n"/>
    </row>
    <row r="17" ht="22" customHeight="1">
      <c r="B17" s="25">
        <f>IF(C17="","","CT-"&amp;TEXT(COUNTA($C$5:C17),"000"))</f>
        <v/>
      </c>
      <c r="C17" s="6" t="n"/>
      <c r="D17" s="6" t="n"/>
      <c r="E17" s="6" t="n"/>
      <c r="F17" s="6" t="n"/>
      <c r="G17" s="35" t="n"/>
      <c r="H17" s="35" t="n"/>
      <c r="I17" s="8" t="n"/>
      <c r="J17" s="8" t="n"/>
      <c r="K17" s="6" t="n"/>
      <c r="L17" s="35" t="n"/>
      <c r="M17" s="6" t="n"/>
      <c r="N17" s="6" t="n"/>
    </row>
    <row r="18" ht="22" customHeight="1">
      <c r="B18" s="24">
        <f>IF(C18="","","CT-"&amp;TEXT(COUNTA($C$5:C18),"000"))</f>
        <v/>
      </c>
      <c r="C18" s="10" t="n"/>
      <c r="D18" s="10" t="n"/>
      <c r="E18" s="10" t="n"/>
      <c r="F18" s="10" t="n"/>
      <c r="G18" s="36" t="n"/>
      <c r="H18" s="36" t="n"/>
      <c r="I18" s="12" t="n"/>
      <c r="J18" s="12" t="n"/>
      <c r="K18" s="10" t="n"/>
      <c r="L18" s="36" t="n"/>
      <c r="M18" s="10" t="n"/>
      <c r="N18" s="10" t="n"/>
    </row>
    <row r="19" ht="22" customHeight="1">
      <c r="B19" s="25">
        <f>IF(C19="","","CT-"&amp;TEXT(COUNTA($C$5:C19),"000"))</f>
        <v/>
      </c>
      <c r="C19" s="6" t="n"/>
      <c r="D19" s="6" t="n"/>
      <c r="E19" s="6" t="n"/>
      <c r="F19" s="6" t="n"/>
      <c r="G19" s="35" t="n"/>
      <c r="H19" s="35" t="n"/>
      <c r="I19" s="8" t="n"/>
      <c r="J19" s="8" t="n"/>
      <c r="K19" s="6" t="n"/>
      <c r="L19" s="35" t="n"/>
      <c r="M19" s="6" t="n"/>
      <c r="N19" s="6" t="n"/>
    </row>
    <row r="20" ht="22" customHeight="1">
      <c r="B20" s="24">
        <f>IF(C20="","","CT-"&amp;TEXT(COUNTA($C$5:C20),"000"))</f>
        <v/>
      </c>
      <c r="C20" s="10" t="n"/>
      <c r="D20" s="10" t="n"/>
      <c r="E20" s="10" t="n"/>
      <c r="F20" s="10" t="n"/>
      <c r="G20" s="36" t="n"/>
      <c r="H20" s="36" t="n"/>
      <c r="I20" s="12" t="n"/>
      <c r="J20" s="12" t="n"/>
      <c r="K20" s="10" t="n"/>
      <c r="L20" s="36" t="n"/>
      <c r="M20" s="10" t="n"/>
      <c r="N20" s="10" t="n"/>
    </row>
    <row r="21" ht="22" customHeight="1">
      <c r="B21" s="25">
        <f>IF(C21="","","CT-"&amp;TEXT(COUNTA($C$5:C21),"000"))</f>
        <v/>
      </c>
      <c r="C21" s="6" t="n"/>
      <c r="D21" s="6" t="n"/>
      <c r="E21" s="6" t="n"/>
      <c r="F21" s="6" t="n"/>
      <c r="G21" s="35" t="n"/>
      <c r="H21" s="35" t="n"/>
      <c r="I21" s="8" t="n"/>
      <c r="J21" s="8" t="n"/>
      <c r="K21" s="6" t="n"/>
      <c r="L21" s="35" t="n"/>
      <c r="M21" s="6" t="n"/>
      <c r="N21" s="6" t="n"/>
    </row>
    <row r="22" ht="22" customHeight="1">
      <c r="B22" s="24">
        <f>IF(C22="","","CT-"&amp;TEXT(COUNTA($C$5:C22),"000"))</f>
        <v/>
      </c>
      <c r="C22" s="10" t="n"/>
      <c r="D22" s="10" t="n"/>
      <c r="E22" s="10" t="n"/>
      <c r="F22" s="10" t="n"/>
      <c r="G22" s="36" t="n"/>
      <c r="H22" s="36" t="n"/>
      <c r="I22" s="12" t="n"/>
      <c r="J22" s="12" t="n"/>
      <c r="K22" s="10" t="n"/>
      <c r="L22" s="36" t="n"/>
      <c r="M22" s="10" t="n"/>
      <c r="N22" s="10" t="n"/>
    </row>
    <row r="23" ht="22" customHeight="1">
      <c r="B23" s="25">
        <f>IF(C23="","","CT-"&amp;TEXT(COUNTA($C$5:C23),"000"))</f>
        <v/>
      </c>
      <c r="C23" s="6" t="n"/>
      <c r="D23" s="6" t="n"/>
      <c r="E23" s="6" t="n"/>
      <c r="F23" s="6" t="n"/>
      <c r="G23" s="35" t="n"/>
      <c r="H23" s="35" t="n"/>
      <c r="I23" s="8" t="n"/>
      <c r="J23" s="8" t="n"/>
      <c r="K23" s="6" t="n"/>
      <c r="L23" s="35" t="n"/>
      <c r="M23" s="6" t="n"/>
      <c r="N23" s="6" t="n"/>
    </row>
    <row r="24" ht="22" customHeight="1">
      <c r="B24" s="24">
        <f>IF(C24="","","CT-"&amp;TEXT(COUNTA($C$5:C24),"000"))</f>
        <v/>
      </c>
      <c r="C24" s="10" t="n"/>
      <c r="D24" s="10" t="n"/>
      <c r="E24" s="10" t="n"/>
      <c r="F24" s="10" t="n"/>
      <c r="G24" s="36" t="n"/>
      <c r="H24" s="36" t="n"/>
      <c r="I24" s="12" t="n"/>
      <c r="J24" s="12" t="n"/>
      <c r="K24" s="10" t="n"/>
      <c r="L24" s="36" t="n"/>
      <c r="M24" s="10" t="n"/>
      <c r="N24" s="10" t="n"/>
    </row>
    <row r="25" ht="22" customHeight="1">
      <c r="B25" s="25">
        <f>IF(C25="","","CT-"&amp;TEXT(COUNTA($C$5:C25),"000"))</f>
        <v/>
      </c>
      <c r="C25" s="6" t="n"/>
      <c r="D25" s="6" t="n"/>
      <c r="E25" s="6" t="n"/>
      <c r="F25" s="6" t="n"/>
      <c r="G25" s="35" t="n"/>
      <c r="H25" s="35" t="n"/>
      <c r="I25" s="8" t="n"/>
      <c r="J25" s="8" t="n"/>
      <c r="K25" s="6" t="n"/>
      <c r="L25" s="35" t="n"/>
      <c r="M25" s="6" t="n"/>
      <c r="N25" s="6" t="n"/>
    </row>
    <row r="26" ht="22" customHeight="1">
      <c r="B26" s="24">
        <f>IF(C26="","","CT-"&amp;TEXT(COUNTA($C$5:C26),"000"))</f>
        <v/>
      </c>
      <c r="C26" s="10" t="n"/>
      <c r="D26" s="10" t="n"/>
      <c r="E26" s="10" t="n"/>
      <c r="F26" s="10" t="n"/>
      <c r="G26" s="36" t="n"/>
      <c r="H26" s="36" t="n"/>
      <c r="I26" s="12" t="n"/>
      <c r="J26" s="12" t="n"/>
      <c r="K26" s="10" t="n"/>
      <c r="L26" s="36" t="n"/>
      <c r="M26" s="10" t="n"/>
      <c r="N26" s="10" t="n"/>
    </row>
    <row r="27" ht="22" customHeight="1">
      <c r="B27" s="25">
        <f>IF(C27="","","CT-"&amp;TEXT(COUNTA($C$5:C27),"000"))</f>
        <v/>
      </c>
      <c r="C27" s="6" t="n"/>
      <c r="D27" s="6" t="n"/>
      <c r="E27" s="6" t="n"/>
      <c r="F27" s="6" t="n"/>
      <c r="G27" s="35" t="n"/>
      <c r="H27" s="35" t="n"/>
      <c r="I27" s="8" t="n"/>
      <c r="J27" s="8" t="n"/>
      <c r="K27" s="6" t="n"/>
      <c r="L27" s="35" t="n"/>
      <c r="M27" s="6" t="n"/>
      <c r="N27" s="6" t="n"/>
    </row>
    <row r="28" ht="22" customHeight="1">
      <c r="B28" s="24">
        <f>IF(C28="","","CT-"&amp;TEXT(COUNTA($C$5:C28),"000"))</f>
        <v/>
      </c>
      <c r="C28" s="10" t="n"/>
      <c r="D28" s="10" t="n"/>
      <c r="E28" s="10" t="n"/>
      <c r="F28" s="10" t="n"/>
      <c r="G28" s="36" t="n"/>
      <c r="H28" s="36" t="n"/>
      <c r="I28" s="12" t="n"/>
      <c r="J28" s="12" t="n"/>
      <c r="K28" s="10" t="n"/>
      <c r="L28" s="36" t="n"/>
      <c r="M28" s="10" t="n"/>
      <c r="N28" s="10" t="n"/>
    </row>
    <row r="29" ht="22" customHeight="1">
      <c r="B29" s="25">
        <f>IF(C29="","","CT-"&amp;TEXT(COUNTA($C$5:C29),"000"))</f>
        <v/>
      </c>
      <c r="C29" s="6" t="n"/>
      <c r="D29" s="6" t="n"/>
      <c r="E29" s="6" t="n"/>
      <c r="F29" s="6" t="n"/>
      <c r="G29" s="35" t="n"/>
      <c r="H29" s="35" t="n"/>
      <c r="I29" s="8" t="n"/>
      <c r="J29" s="8" t="n"/>
      <c r="K29" s="6" t="n"/>
      <c r="L29" s="35" t="n"/>
      <c r="M29" s="6" t="n"/>
      <c r="N29" s="6" t="n"/>
    </row>
    <row r="30" ht="22" customHeight="1">
      <c r="B30" s="24">
        <f>IF(C30="","","CT-"&amp;TEXT(COUNTA($C$5:C30),"000"))</f>
        <v/>
      </c>
      <c r="C30" s="10" t="n"/>
      <c r="D30" s="10" t="n"/>
      <c r="E30" s="10" t="n"/>
      <c r="F30" s="10" t="n"/>
      <c r="G30" s="36" t="n"/>
      <c r="H30" s="36" t="n"/>
      <c r="I30" s="12" t="n"/>
      <c r="J30" s="12" t="n"/>
      <c r="K30" s="10" t="n"/>
      <c r="L30" s="36" t="n"/>
      <c r="M30" s="10" t="n"/>
      <c r="N30" s="10" t="n"/>
    </row>
    <row r="31" ht="22" customHeight="1">
      <c r="B31" s="25">
        <f>IF(C31="","","CT-"&amp;TEXT(COUNTA($C$5:C31),"000"))</f>
        <v/>
      </c>
      <c r="C31" s="6" t="n"/>
      <c r="D31" s="6" t="n"/>
      <c r="E31" s="6" t="n"/>
      <c r="F31" s="6" t="n"/>
      <c r="G31" s="35" t="n"/>
      <c r="H31" s="35" t="n"/>
      <c r="I31" s="8" t="n"/>
      <c r="J31" s="8" t="n"/>
      <c r="K31" s="6" t="n"/>
      <c r="L31" s="35" t="n"/>
      <c r="M31" s="6" t="n"/>
      <c r="N31" s="6" t="n"/>
    </row>
    <row r="32" ht="22" customHeight="1">
      <c r="B32" s="24">
        <f>IF(C32="","","CT-"&amp;TEXT(COUNTA($C$5:C32),"000"))</f>
        <v/>
      </c>
      <c r="C32" s="10" t="n"/>
      <c r="D32" s="10" t="n"/>
      <c r="E32" s="10" t="n"/>
      <c r="F32" s="10" t="n"/>
      <c r="G32" s="36" t="n"/>
      <c r="H32" s="36" t="n"/>
      <c r="I32" s="12" t="n"/>
      <c r="J32" s="12" t="n"/>
      <c r="K32" s="10" t="n"/>
      <c r="L32" s="36" t="n"/>
      <c r="M32" s="10" t="n"/>
      <c r="N32" s="10" t="n"/>
    </row>
    <row r="33" ht="22" customHeight="1">
      <c r="B33" s="25">
        <f>IF(C33="","","CT-"&amp;TEXT(COUNTA($C$5:C33),"000"))</f>
        <v/>
      </c>
      <c r="C33" s="6" t="n"/>
      <c r="D33" s="6" t="n"/>
      <c r="E33" s="6" t="n"/>
      <c r="F33" s="6" t="n"/>
      <c r="G33" s="35" t="n"/>
      <c r="H33" s="35" t="n"/>
      <c r="I33" s="8" t="n"/>
      <c r="J33" s="8" t="n"/>
      <c r="K33" s="6" t="n"/>
      <c r="L33" s="35" t="n"/>
      <c r="M33" s="6" t="n"/>
      <c r="N33" s="6" t="n"/>
    </row>
    <row r="34" ht="22" customHeight="1">
      <c r="B34" s="24">
        <f>IF(C34="","","CT-"&amp;TEXT(COUNTA($C$5:C34),"000"))</f>
        <v/>
      </c>
      <c r="C34" s="10" t="n"/>
      <c r="D34" s="10" t="n"/>
      <c r="E34" s="10" t="n"/>
      <c r="F34" s="10" t="n"/>
      <c r="G34" s="36" t="n"/>
      <c r="H34" s="36" t="n"/>
      <c r="I34" s="12" t="n"/>
      <c r="J34" s="12" t="n"/>
      <c r="K34" s="10" t="n"/>
      <c r="L34" s="36" t="n"/>
      <c r="M34" s="10" t="n"/>
      <c r="N34" s="10" t="n"/>
    </row>
    <row r="35" ht="22" customHeight="1">
      <c r="B35" s="25">
        <f>IF(C35="","","CT-"&amp;TEXT(COUNTA($C$5:C35),"000"))</f>
        <v/>
      </c>
      <c r="C35" s="6" t="n"/>
      <c r="D35" s="6" t="n"/>
      <c r="E35" s="6" t="n"/>
      <c r="F35" s="6" t="n"/>
      <c r="G35" s="35" t="n"/>
      <c r="H35" s="35" t="n"/>
      <c r="I35" s="8" t="n"/>
      <c r="J35" s="8" t="n"/>
      <c r="K35" s="6" t="n"/>
      <c r="L35" s="35" t="n"/>
      <c r="M35" s="6" t="n"/>
      <c r="N35" s="6" t="n"/>
    </row>
    <row r="36" ht="22" customHeight="1">
      <c r="B36" s="24">
        <f>IF(C36="","","CT-"&amp;TEXT(COUNTA($C$5:C36),"000"))</f>
        <v/>
      </c>
      <c r="C36" s="10" t="n"/>
      <c r="D36" s="10" t="n"/>
      <c r="E36" s="10" t="n"/>
      <c r="F36" s="10" t="n"/>
      <c r="G36" s="36" t="n"/>
      <c r="H36" s="36" t="n"/>
      <c r="I36" s="12" t="n"/>
      <c r="J36" s="12" t="n"/>
      <c r="K36" s="10" t="n"/>
      <c r="L36" s="36" t="n"/>
      <c r="M36" s="10" t="n"/>
      <c r="N36" s="10" t="n"/>
    </row>
    <row r="37" ht="22" customHeight="1">
      <c r="B37" s="25">
        <f>IF(C37="","","CT-"&amp;TEXT(COUNTA($C$5:C37),"000"))</f>
        <v/>
      </c>
      <c r="C37" s="6" t="n"/>
      <c r="D37" s="6" t="n"/>
      <c r="E37" s="6" t="n"/>
      <c r="F37" s="6" t="n"/>
      <c r="G37" s="35" t="n"/>
      <c r="H37" s="35" t="n"/>
      <c r="I37" s="8" t="n"/>
      <c r="J37" s="8" t="n"/>
      <c r="K37" s="6" t="n"/>
      <c r="L37" s="35" t="n"/>
      <c r="M37" s="6" t="n"/>
      <c r="N37" s="6" t="n"/>
    </row>
    <row r="38" ht="22" customHeight="1">
      <c r="B38" s="24">
        <f>IF(C38="","","CT-"&amp;TEXT(COUNTA($C$5:C38),"000"))</f>
        <v/>
      </c>
      <c r="C38" s="10" t="n"/>
      <c r="D38" s="10" t="n"/>
      <c r="E38" s="10" t="n"/>
      <c r="F38" s="10" t="n"/>
      <c r="G38" s="36" t="n"/>
      <c r="H38" s="36" t="n"/>
      <c r="I38" s="12" t="n"/>
      <c r="J38" s="12" t="n"/>
      <c r="K38" s="10" t="n"/>
      <c r="L38" s="36" t="n"/>
      <c r="M38" s="10" t="n"/>
      <c r="N38" s="10" t="n"/>
    </row>
    <row r="39" ht="22" customHeight="1">
      <c r="B39" s="25">
        <f>IF(C39="","","CT-"&amp;TEXT(COUNTA($C$5:C39),"000"))</f>
        <v/>
      </c>
      <c r="C39" s="6" t="n"/>
      <c r="D39" s="6" t="n"/>
      <c r="E39" s="6" t="n"/>
      <c r="F39" s="6" t="n"/>
      <c r="G39" s="35" t="n"/>
      <c r="H39" s="35" t="n"/>
      <c r="I39" s="8" t="n"/>
      <c r="J39" s="8" t="n"/>
      <c r="K39" s="6" t="n"/>
      <c r="L39" s="35" t="n"/>
      <c r="M39" s="6" t="n"/>
      <c r="N39" s="6" t="n"/>
    </row>
    <row r="40" ht="22" customHeight="1">
      <c r="B40" s="24">
        <f>IF(C40="","","CT-"&amp;TEXT(COUNTA($C$5:C40),"000"))</f>
        <v/>
      </c>
      <c r="C40" s="10" t="n"/>
      <c r="D40" s="10" t="n"/>
      <c r="E40" s="10" t="n"/>
      <c r="F40" s="10" t="n"/>
      <c r="G40" s="36" t="n"/>
      <c r="H40" s="36" t="n"/>
      <c r="I40" s="12" t="n"/>
      <c r="J40" s="12" t="n"/>
      <c r="K40" s="10" t="n"/>
      <c r="L40" s="36" t="n"/>
      <c r="M40" s="10" t="n"/>
      <c r="N40" s="10" t="n"/>
    </row>
    <row r="41" ht="22" customHeight="1">
      <c r="B41" s="25">
        <f>IF(C41="","","CT-"&amp;TEXT(COUNTA($C$5:C41),"000"))</f>
        <v/>
      </c>
      <c r="C41" s="6" t="n"/>
      <c r="D41" s="6" t="n"/>
      <c r="E41" s="6" t="n"/>
      <c r="F41" s="6" t="n"/>
      <c r="G41" s="35" t="n"/>
      <c r="H41" s="35" t="n"/>
      <c r="I41" s="8" t="n"/>
      <c r="J41" s="8" t="n"/>
      <c r="K41" s="6" t="n"/>
      <c r="L41" s="35" t="n"/>
      <c r="M41" s="6" t="n"/>
      <c r="N41" s="6" t="n"/>
    </row>
    <row r="42" ht="22" customHeight="1">
      <c r="B42" s="24">
        <f>IF(C42="","","CT-"&amp;TEXT(COUNTA($C$5:C42),"000"))</f>
        <v/>
      </c>
      <c r="C42" s="10" t="n"/>
      <c r="D42" s="10" t="n"/>
      <c r="E42" s="10" t="n"/>
      <c r="F42" s="10" t="n"/>
      <c r="G42" s="36" t="n"/>
      <c r="H42" s="36" t="n"/>
      <c r="I42" s="12" t="n"/>
      <c r="J42" s="12" t="n"/>
      <c r="K42" s="10" t="n"/>
      <c r="L42" s="36" t="n"/>
      <c r="M42" s="10" t="n"/>
      <c r="N42" s="10" t="n"/>
    </row>
    <row r="43" ht="22" customHeight="1">
      <c r="B43" s="25">
        <f>IF(C43="","","CT-"&amp;TEXT(COUNTA($C$5:C43),"000"))</f>
        <v/>
      </c>
      <c r="C43" s="6" t="n"/>
      <c r="D43" s="6" t="n"/>
      <c r="E43" s="6" t="n"/>
      <c r="F43" s="6" t="n"/>
      <c r="G43" s="35" t="n"/>
      <c r="H43" s="35" t="n"/>
      <c r="I43" s="8" t="n"/>
      <c r="J43" s="8" t="n"/>
      <c r="K43" s="6" t="n"/>
      <c r="L43" s="35" t="n"/>
      <c r="M43" s="6" t="n"/>
      <c r="N43" s="6" t="n"/>
    </row>
    <row r="44" ht="22" customHeight="1">
      <c r="B44" s="24">
        <f>IF(C44="","","CT-"&amp;TEXT(COUNTA($C$5:C44),"000"))</f>
        <v/>
      </c>
      <c r="C44" s="10" t="n"/>
      <c r="D44" s="10" t="n"/>
      <c r="E44" s="10" t="n"/>
      <c r="F44" s="10" t="n"/>
      <c r="G44" s="36" t="n"/>
      <c r="H44" s="36" t="n"/>
      <c r="I44" s="12" t="n"/>
      <c r="J44" s="12" t="n"/>
      <c r="K44" s="10" t="n"/>
      <c r="L44" s="36" t="n"/>
      <c r="M44" s="10" t="n"/>
      <c r="N44" s="10" t="n"/>
    </row>
    <row r="45" ht="22" customHeight="1">
      <c r="B45" s="25">
        <f>IF(C45="","","CT-"&amp;TEXT(COUNTA($C$5:C45),"000"))</f>
        <v/>
      </c>
      <c r="C45" s="6" t="n"/>
      <c r="D45" s="6" t="n"/>
      <c r="E45" s="6" t="n"/>
      <c r="F45" s="6" t="n"/>
      <c r="G45" s="35" t="n"/>
      <c r="H45" s="35" t="n"/>
      <c r="I45" s="8" t="n"/>
      <c r="J45" s="8" t="n"/>
      <c r="K45" s="6" t="n"/>
      <c r="L45" s="35" t="n"/>
      <c r="M45" s="6" t="n"/>
      <c r="N45" s="6" t="n"/>
    </row>
    <row r="46" ht="22" customHeight="1">
      <c r="B46" s="24">
        <f>IF(C46="","","CT-"&amp;TEXT(COUNTA($C$5:C46),"000"))</f>
        <v/>
      </c>
      <c r="C46" s="10" t="n"/>
      <c r="D46" s="10" t="n"/>
      <c r="E46" s="10" t="n"/>
      <c r="F46" s="10" t="n"/>
      <c r="G46" s="36" t="n"/>
      <c r="H46" s="36" t="n"/>
      <c r="I46" s="12" t="n"/>
      <c r="J46" s="12" t="n"/>
      <c r="K46" s="10" t="n"/>
      <c r="L46" s="36" t="n"/>
      <c r="M46" s="10" t="n"/>
      <c r="N46" s="10" t="n"/>
    </row>
    <row r="47" ht="22" customHeight="1">
      <c r="B47" s="25">
        <f>IF(C47="","","CT-"&amp;TEXT(COUNTA($C$5:C47),"000"))</f>
        <v/>
      </c>
      <c r="C47" s="6" t="n"/>
      <c r="D47" s="6" t="n"/>
      <c r="E47" s="6" t="n"/>
      <c r="F47" s="6" t="n"/>
      <c r="G47" s="35" t="n"/>
      <c r="H47" s="35" t="n"/>
      <c r="I47" s="8" t="n"/>
      <c r="J47" s="8" t="n"/>
      <c r="K47" s="6" t="n"/>
      <c r="L47" s="35" t="n"/>
      <c r="M47" s="6" t="n"/>
      <c r="N47" s="6" t="n"/>
    </row>
    <row r="48" ht="22" customHeight="1">
      <c r="B48" s="24">
        <f>IF(C48="","","CT-"&amp;TEXT(COUNTA($C$5:C48),"000"))</f>
        <v/>
      </c>
      <c r="C48" s="10" t="n"/>
      <c r="D48" s="10" t="n"/>
      <c r="E48" s="10" t="n"/>
      <c r="F48" s="10" t="n"/>
      <c r="G48" s="36" t="n"/>
      <c r="H48" s="36" t="n"/>
      <c r="I48" s="12" t="n"/>
      <c r="J48" s="12" t="n"/>
      <c r="K48" s="10" t="n"/>
      <c r="L48" s="36" t="n"/>
      <c r="M48" s="10" t="n"/>
      <c r="N48" s="10" t="n"/>
    </row>
    <row r="49" ht="22" customHeight="1">
      <c r="B49" s="25">
        <f>IF(C49="","","CT-"&amp;TEXT(COUNTA($C$5:C49),"000"))</f>
        <v/>
      </c>
      <c r="C49" s="6" t="n"/>
      <c r="D49" s="6" t="n"/>
      <c r="E49" s="6" t="n"/>
      <c r="F49" s="6" t="n"/>
      <c r="G49" s="35" t="n"/>
      <c r="H49" s="35" t="n"/>
      <c r="I49" s="8" t="n"/>
      <c r="J49" s="8" t="n"/>
      <c r="K49" s="6" t="n"/>
      <c r="L49" s="35" t="n"/>
      <c r="M49" s="6" t="n"/>
      <c r="N49" s="6" t="n"/>
    </row>
    <row r="50" ht="22" customHeight="1">
      <c r="B50" s="24">
        <f>IF(C50="","","CT-"&amp;TEXT(COUNTA($C$5:C50),"000"))</f>
        <v/>
      </c>
      <c r="C50" s="10" t="n"/>
      <c r="D50" s="10" t="n"/>
      <c r="E50" s="10" t="n"/>
      <c r="F50" s="10" t="n"/>
      <c r="G50" s="36" t="n"/>
      <c r="H50" s="36" t="n"/>
      <c r="I50" s="12" t="n"/>
      <c r="J50" s="12" t="n"/>
      <c r="K50" s="10" t="n"/>
      <c r="L50" s="36" t="n"/>
      <c r="M50" s="10" t="n"/>
      <c r="N50" s="10" t="n"/>
    </row>
    <row r="51" ht="22" customHeight="1">
      <c r="B51" s="25">
        <f>IF(C51="","","CT-"&amp;TEXT(COUNTA($C$5:C51),"000"))</f>
        <v/>
      </c>
      <c r="C51" s="6" t="n"/>
      <c r="D51" s="6" t="n"/>
      <c r="E51" s="6" t="n"/>
      <c r="F51" s="6" t="n"/>
      <c r="G51" s="35" t="n"/>
      <c r="H51" s="35" t="n"/>
      <c r="I51" s="8" t="n"/>
      <c r="J51" s="8" t="n"/>
      <c r="K51" s="6" t="n"/>
      <c r="L51" s="35" t="n"/>
      <c r="M51" s="6" t="n"/>
      <c r="N51" s="6" t="n"/>
    </row>
    <row r="52" ht="22" customHeight="1">
      <c r="B52" s="24">
        <f>IF(C52="","","CT-"&amp;TEXT(COUNTA($C$5:C52),"000"))</f>
        <v/>
      </c>
      <c r="C52" s="10" t="n"/>
      <c r="D52" s="10" t="n"/>
      <c r="E52" s="10" t="n"/>
      <c r="F52" s="10" t="n"/>
      <c r="G52" s="36" t="n"/>
      <c r="H52" s="36" t="n"/>
      <c r="I52" s="12" t="n"/>
      <c r="J52" s="12" t="n"/>
      <c r="K52" s="10" t="n"/>
      <c r="L52" s="36" t="n"/>
      <c r="M52" s="10" t="n"/>
      <c r="N52" s="10" t="n"/>
    </row>
    <row r="53" ht="22" customHeight="1">
      <c r="B53" s="25">
        <f>IF(C53="","","CT-"&amp;TEXT(COUNTA($C$5:C53),"000"))</f>
        <v/>
      </c>
      <c r="C53" s="6" t="n"/>
      <c r="D53" s="6" t="n"/>
      <c r="E53" s="6" t="n"/>
      <c r="F53" s="6" t="n"/>
      <c r="G53" s="35" t="n"/>
      <c r="H53" s="35" t="n"/>
      <c r="I53" s="8" t="n"/>
      <c r="J53" s="8" t="n"/>
      <c r="K53" s="6" t="n"/>
      <c r="L53" s="35" t="n"/>
      <c r="M53" s="6" t="n"/>
      <c r="N53" s="6" t="n"/>
    </row>
    <row r="54" ht="22" customHeight="1">
      <c r="B54" s="24">
        <f>IF(C54="","","CT-"&amp;TEXT(COUNTA($C$5:C54),"000"))</f>
        <v/>
      </c>
      <c r="C54" s="10" t="n"/>
      <c r="D54" s="10" t="n"/>
      <c r="E54" s="10" t="n"/>
      <c r="F54" s="10" t="n"/>
      <c r="G54" s="36" t="n"/>
      <c r="H54" s="36" t="n"/>
      <c r="I54" s="12" t="n"/>
      <c r="J54" s="12" t="n"/>
      <c r="K54" s="10" t="n"/>
      <c r="L54" s="36" t="n"/>
      <c r="M54" s="10" t="n"/>
      <c r="N54" s="10" t="n"/>
    </row>
    <row r="55" ht="22" customHeight="1">
      <c r="B55" s="25">
        <f>IF(C55="","","CT-"&amp;TEXT(COUNTA($C$5:C55),"000"))</f>
        <v/>
      </c>
      <c r="C55" s="6" t="n"/>
      <c r="D55" s="6" t="n"/>
      <c r="E55" s="6" t="n"/>
      <c r="F55" s="6" t="n"/>
      <c r="G55" s="35" t="n"/>
      <c r="H55" s="35" t="n"/>
      <c r="I55" s="8" t="n"/>
      <c r="J55" s="8" t="n"/>
      <c r="K55" s="6" t="n"/>
      <c r="L55" s="35" t="n"/>
      <c r="M55" s="6" t="n"/>
      <c r="N55" s="6" t="n"/>
    </row>
    <row r="56" ht="22" customHeight="1">
      <c r="B56" s="24">
        <f>IF(C56="","","CT-"&amp;TEXT(COUNTA($C$5:C56),"000"))</f>
        <v/>
      </c>
      <c r="C56" s="10" t="n"/>
      <c r="D56" s="10" t="n"/>
      <c r="E56" s="10" t="n"/>
      <c r="F56" s="10" t="n"/>
      <c r="G56" s="36" t="n"/>
      <c r="H56" s="36" t="n"/>
      <c r="I56" s="12" t="n"/>
      <c r="J56" s="12" t="n"/>
      <c r="K56" s="10" t="n"/>
      <c r="L56" s="36" t="n"/>
      <c r="M56" s="10" t="n"/>
      <c r="N56" s="10" t="n"/>
    </row>
    <row r="57" ht="22" customHeight="1">
      <c r="B57" s="25">
        <f>IF(C57="","","CT-"&amp;TEXT(COUNTA($C$5:C57),"000"))</f>
        <v/>
      </c>
      <c r="C57" s="6" t="n"/>
      <c r="D57" s="6" t="n"/>
      <c r="E57" s="6" t="n"/>
      <c r="F57" s="6" t="n"/>
      <c r="G57" s="35" t="n"/>
      <c r="H57" s="35" t="n"/>
      <c r="I57" s="8" t="n"/>
      <c r="J57" s="8" t="n"/>
      <c r="K57" s="6" t="n"/>
      <c r="L57" s="35" t="n"/>
      <c r="M57" s="6" t="n"/>
      <c r="N57" s="6" t="n"/>
    </row>
    <row r="58" ht="22" customHeight="1">
      <c r="B58" s="24">
        <f>IF(C58="","","CT-"&amp;TEXT(COUNTA($C$5:C58),"000"))</f>
        <v/>
      </c>
      <c r="C58" s="10" t="n"/>
      <c r="D58" s="10" t="n"/>
      <c r="E58" s="10" t="n"/>
      <c r="F58" s="10" t="n"/>
      <c r="G58" s="36" t="n"/>
      <c r="H58" s="36" t="n"/>
      <c r="I58" s="12" t="n"/>
      <c r="J58" s="12" t="n"/>
      <c r="K58" s="10" t="n"/>
      <c r="L58" s="36" t="n"/>
      <c r="M58" s="10" t="n"/>
      <c r="N58" s="10" t="n"/>
    </row>
    <row r="59" ht="22" customHeight="1">
      <c r="B59" s="25">
        <f>IF(C59="","","CT-"&amp;TEXT(COUNTA($C$5:C59),"000"))</f>
        <v/>
      </c>
      <c r="C59" s="6" t="n"/>
      <c r="D59" s="6" t="n"/>
      <c r="E59" s="6" t="n"/>
      <c r="F59" s="6" t="n"/>
      <c r="G59" s="35" t="n"/>
      <c r="H59" s="35" t="n"/>
      <c r="I59" s="8" t="n"/>
      <c r="J59" s="8" t="n"/>
      <c r="K59" s="6" t="n"/>
      <c r="L59" s="35" t="n"/>
      <c r="M59" s="6" t="n"/>
      <c r="N59" s="6" t="n"/>
    </row>
    <row r="60" ht="22" customHeight="1">
      <c r="B60" s="24">
        <f>IF(C60="","","CT-"&amp;TEXT(COUNTA($C$5:C60),"000"))</f>
        <v/>
      </c>
      <c r="C60" s="10" t="n"/>
      <c r="D60" s="10" t="n"/>
      <c r="E60" s="10" t="n"/>
      <c r="F60" s="10" t="n"/>
      <c r="G60" s="36" t="n"/>
      <c r="H60" s="36" t="n"/>
      <c r="I60" s="12" t="n"/>
      <c r="J60" s="12" t="n"/>
      <c r="K60" s="10" t="n"/>
      <c r="L60" s="36" t="n"/>
      <c r="M60" s="10" t="n"/>
      <c r="N60" s="10" t="n"/>
    </row>
    <row r="61" ht="22" customHeight="1">
      <c r="B61" s="25">
        <f>IF(C61="","","CT-"&amp;TEXT(COUNTA($C$5:C61),"000"))</f>
        <v/>
      </c>
      <c r="C61" s="6" t="n"/>
      <c r="D61" s="6" t="n"/>
      <c r="E61" s="6" t="n"/>
      <c r="F61" s="6" t="n"/>
      <c r="G61" s="35" t="n"/>
      <c r="H61" s="35" t="n"/>
      <c r="I61" s="8" t="n"/>
      <c r="J61" s="8" t="n"/>
      <c r="K61" s="6" t="n"/>
      <c r="L61" s="35" t="n"/>
      <c r="M61" s="6" t="n"/>
      <c r="N61" s="6" t="n"/>
    </row>
    <row r="62" ht="22" customHeight="1">
      <c r="B62" s="24">
        <f>IF(C62="","","CT-"&amp;TEXT(COUNTA($C$5:C62),"000"))</f>
        <v/>
      </c>
      <c r="C62" s="10" t="n"/>
      <c r="D62" s="10" t="n"/>
      <c r="E62" s="10" t="n"/>
      <c r="F62" s="10" t="n"/>
      <c r="G62" s="36" t="n"/>
      <c r="H62" s="36" t="n"/>
      <c r="I62" s="12" t="n"/>
      <c r="J62" s="12" t="n"/>
      <c r="K62" s="10" t="n"/>
      <c r="L62" s="36" t="n"/>
      <c r="M62" s="10" t="n"/>
      <c r="N62" s="10" t="n"/>
    </row>
    <row r="63" ht="22" customHeight="1">
      <c r="B63" s="25">
        <f>IF(C63="","","CT-"&amp;TEXT(COUNTA($C$5:C63),"000"))</f>
        <v/>
      </c>
      <c r="C63" s="6" t="n"/>
      <c r="D63" s="6" t="n"/>
      <c r="E63" s="6" t="n"/>
      <c r="F63" s="6" t="n"/>
      <c r="G63" s="35" t="n"/>
      <c r="H63" s="35" t="n"/>
      <c r="I63" s="8" t="n"/>
      <c r="J63" s="8" t="n"/>
      <c r="K63" s="6" t="n"/>
      <c r="L63" s="35" t="n"/>
      <c r="M63" s="6" t="n"/>
      <c r="N63" s="6" t="n"/>
    </row>
    <row r="64" ht="22" customHeight="1">
      <c r="B64" s="24">
        <f>IF(C64="","","CT-"&amp;TEXT(COUNTA($C$5:C64),"000"))</f>
        <v/>
      </c>
      <c r="C64" s="10" t="n"/>
      <c r="D64" s="10" t="n"/>
      <c r="E64" s="10" t="n"/>
      <c r="F64" s="10" t="n"/>
      <c r="G64" s="36" t="n"/>
      <c r="H64" s="36" t="n"/>
      <c r="I64" s="12" t="n"/>
      <c r="J64" s="12" t="n"/>
      <c r="K64" s="10" t="n"/>
      <c r="L64" s="36" t="n"/>
      <c r="M64" s="10" t="n"/>
      <c r="N64" s="10" t="n"/>
    </row>
    <row r="65" ht="22" customHeight="1">
      <c r="B65" s="25">
        <f>IF(C65="","","CT-"&amp;TEXT(COUNTA($C$5:C65),"000"))</f>
        <v/>
      </c>
      <c r="C65" s="6" t="n"/>
      <c r="D65" s="6" t="n"/>
      <c r="E65" s="6" t="n"/>
      <c r="F65" s="6" t="n"/>
      <c r="G65" s="35" t="n"/>
      <c r="H65" s="35" t="n"/>
      <c r="I65" s="8" t="n"/>
      <c r="J65" s="8" t="n"/>
      <c r="K65" s="6" t="n"/>
      <c r="L65" s="35" t="n"/>
      <c r="M65" s="6" t="n"/>
      <c r="N65" s="6" t="n"/>
    </row>
    <row r="66" ht="22" customHeight="1">
      <c r="B66" s="24">
        <f>IF(C66="","","CT-"&amp;TEXT(COUNTA($C$5:C66),"000"))</f>
        <v/>
      </c>
      <c r="C66" s="10" t="n"/>
      <c r="D66" s="10" t="n"/>
      <c r="E66" s="10" t="n"/>
      <c r="F66" s="10" t="n"/>
      <c r="G66" s="36" t="n"/>
      <c r="H66" s="36" t="n"/>
      <c r="I66" s="12" t="n"/>
      <c r="J66" s="12" t="n"/>
      <c r="K66" s="10" t="n"/>
      <c r="L66" s="36" t="n"/>
      <c r="M66" s="10" t="n"/>
      <c r="N66" s="10" t="n"/>
    </row>
    <row r="67" ht="22" customHeight="1">
      <c r="B67" s="25">
        <f>IF(C67="","","CT-"&amp;TEXT(COUNTA($C$5:C67),"000"))</f>
        <v/>
      </c>
      <c r="C67" s="6" t="n"/>
      <c r="D67" s="6" t="n"/>
      <c r="E67" s="6" t="n"/>
      <c r="F67" s="6" t="n"/>
      <c r="G67" s="35" t="n"/>
      <c r="H67" s="35" t="n"/>
      <c r="I67" s="8" t="n"/>
      <c r="J67" s="8" t="n"/>
      <c r="K67" s="6" t="n"/>
      <c r="L67" s="35" t="n"/>
      <c r="M67" s="6" t="n"/>
      <c r="N67" s="6" t="n"/>
    </row>
    <row r="68" ht="22" customHeight="1">
      <c r="B68" s="24">
        <f>IF(C68="","","CT-"&amp;TEXT(COUNTA($C$5:C68),"000"))</f>
        <v/>
      </c>
      <c r="C68" s="10" t="n"/>
      <c r="D68" s="10" t="n"/>
      <c r="E68" s="10" t="n"/>
      <c r="F68" s="10" t="n"/>
      <c r="G68" s="36" t="n"/>
      <c r="H68" s="36" t="n"/>
      <c r="I68" s="12" t="n"/>
      <c r="J68" s="12" t="n"/>
      <c r="K68" s="10" t="n"/>
      <c r="L68" s="36" t="n"/>
      <c r="M68" s="10" t="n"/>
      <c r="N68" s="10" t="n"/>
    </row>
    <row r="69" ht="22" customHeight="1">
      <c r="B69" s="25">
        <f>IF(C69="","","CT-"&amp;TEXT(COUNTA($C$5:C69),"000"))</f>
        <v/>
      </c>
      <c r="C69" s="6" t="n"/>
      <c r="D69" s="6" t="n"/>
      <c r="E69" s="6" t="n"/>
      <c r="F69" s="6" t="n"/>
      <c r="G69" s="35" t="n"/>
      <c r="H69" s="35" t="n"/>
      <c r="I69" s="8" t="n"/>
      <c r="J69" s="8" t="n"/>
      <c r="K69" s="6" t="n"/>
      <c r="L69" s="35" t="n"/>
      <c r="M69" s="6" t="n"/>
      <c r="N69" s="6" t="n"/>
    </row>
    <row r="70" ht="22" customHeight="1">
      <c r="B70" s="24">
        <f>IF(C70="","","CT-"&amp;TEXT(COUNTA($C$5:C70),"000"))</f>
        <v/>
      </c>
      <c r="C70" s="10" t="n"/>
      <c r="D70" s="10" t="n"/>
      <c r="E70" s="10" t="n"/>
      <c r="F70" s="10" t="n"/>
      <c r="G70" s="36" t="n"/>
      <c r="H70" s="36" t="n"/>
      <c r="I70" s="12" t="n"/>
      <c r="J70" s="12" t="n"/>
      <c r="K70" s="10" t="n"/>
      <c r="L70" s="36" t="n"/>
      <c r="M70" s="10" t="n"/>
      <c r="N70" s="10" t="n"/>
    </row>
    <row r="71" ht="22" customHeight="1">
      <c r="B71" s="25">
        <f>IF(C71="","","CT-"&amp;TEXT(COUNTA($C$5:C71),"000"))</f>
        <v/>
      </c>
      <c r="C71" s="6" t="n"/>
      <c r="D71" s="6" t="n"/>
      <c r="E71" s="6" t="n"/>
      <c r="F71" s="6" t="n"/>
      <c r="G71" s="35" t="n"/>
      <c r="H71" s="35" t="n"/>
      <c r="I71" s="8" t="n"/>
      <c r="J71" s="8" t="n"/>
      <c r="K71" s="6" t="n"/>
      <c r="L71" s="35" t="n"/>
      <c r="M71" s="6" t="n"/>
      <c r="N71" s="6" t="n"/>
    </row>
    <row r="72" ht="22" customHeight="1">
      <c r="B72" s="24">
        <f>IF(C72="","","CT-"&amp;TEXT(COUNTA($C$5:C72),"000"))</f>
        <v/>
      </c>
      <c r="C72" s="10" t="n"/>
      <c r="D72" s="10" t="n"/>
      <c r="E72" s="10" t="n"/>
      <c r="F72" s="10" t="n"/>
      <c r="G72" s="36" t="n"/>
      <c r="H72" s="36" t="n"/>
      <c r="I72" s="12" t="n"/>
      <c r="J72" s="12" t="n"/>
      <c r="K72" s="10" t="n"/>
      <c r="L72" s="36" t="n"/>
      <c r="M72" s="10" t="n"/>
      <c r="N72" s="10" t="n"/>
    </row>
    <row r="73" ht="22" customHeight="1">
      <c r="B73" s="25">
        <f>IF(C73="","","CT-"&amp;TEXT(COUNTA($C$5:C73),"000"))</f>
        <v/>
      </c>
      <c r="C73" s="6" t="n"/>
      <c r="D73" s="6" t="n"/>
      <c r="E73" s="6" t="n"/>
      <c r="F73" s="6" t="n"/>
      <c r="G73" s="35" t="n"/>
      <c r="H73" s="35" t="n"/>
      <c r="I73" s="8" t="n"/>
      <c r="J73" s="8" t="n"/>
      <c r="K73" s="6" t="n"/>
      <c r="L73" s="35" t="n"/>
      <c r="M73" s="6" t="n"/>
      <c r="N73" s="6" t="n"/>
    </row>
    <row r="74" ht="22" customHeight="1">
      <c r="B74" s="24">
        <f>IF(C74="","","CT-"&amp;TEXT(COUNTA($C$5:C74),"000"))</f>
        <v/>
      </c>
      <c r="C74" s="10" t="n"/>
      <c r="D74" s="10" t="n"/>
      <c r="E74" s="10" t="n"/>
      <c r="F74" s="10" t="n"/>
      <c r="G74" s="36" t="n"/>
      <c r="H74" s="36" t="n"/>
      <c r="I74" s="12" t="n"/>
      <c r="J74" s="12" t="n"/>
      <c r="K74" s="10" t="n"/>
      <c r="L74" s="36" t="n"/>
      <c r="M74" s="10" t="n"/>
      <c r="N74" s="10" t="n"/>
    </row>
    <row r="75" ht="22" customHeight="1">
      <c r="B75" s="25">
        <f>IF(C75="","","CT-"&amp;TEXT(COUNTA($C$5:C75),"000"))</f>
        <v/>
      </c>
      <c r="C75" s="6" t="n"/>
      <c r="D75" s="6" t="n"/>
      <c r="E75" s="6" t="n"/>
      <c r="F75" s="6" t="n"/>
      <c r="G75" s="35" t="n"/>
      <c r="H75" s="35" t="n"/>
      <c r="I75" s="8" t="n"/>
      <c r="J75" s="8" t="n"/>
      <c r="K75" s="6" t="n"/>
      <c r="L75" s="35" t="n"/>
      <c r="M75" s="6" t="n"/>
      <c r="N75" s="6" t="n"/>
    </row>
    <row r="76" ht="22" customHeight="1">
      <c r="B76" s="24">
        <f>IF(C76="","","CT-"&amp;TEXT(COUNTA($C$5:C76),"000"))</f>
        <v/>
      </c>
      <c r="C76" s="10" t="n"/>
      <c r="D76" s="10" t="n"/>
      <c r="E76" s="10" t="n"/>
      <c r="F76" s="10" t="n"/>
      <c r="G76" s="36" t="n"/>
      <c r="H76" s="36" t="n"/>
      <c r="I76" s="12" t="n"/>
      <c r="J76" s="12" t="n"/>
      <c r="K76" s="10" t="n"/>
      <c r="L76" s="36" t="n"/>
      <c r="M76" s="10" t="n"/>
      <c r="N76" s="10" t="n"/>
    </row>
    <row r="77" ht="22" customHeight="1">
      <c r="B77" s="25">
        <f>IF(C77="","","CT-"&amp;TEXT(COUNTA($C$5:C77),"000"))</f>
        <v/>
      </c>
      <c r="C77" s="6" t="n"/>
      <c r="D77" s="6" t="n"/>
      <c r="E77" s="6" t="n"/>
      <c r="F77" s="6" t="n"/>
      <c r="G77" s="35" t="n"/>
      <c r="H77" s="35" t="n"/>
      <c r="I77" s="8" t="n"/>
      <c r="J77" s="8" t="n"/>
      <c r="K77" s="6" t="n"/>
      <c r="L77" s="35" t="n"/>
      <c r="M77" s="6" t="n"/>
      <c r="N77" s="6" t="n"/>
    </row>
    <row r="78" ht="22" customHeight="1">
      <c r="B78" s="24">
        <f>IF(C78="","","CT-"&amp;TEXT(COUNTA($C$5:C78),"000"))</f>
        <v/>
      </c>
      <c r="C78" s="10" t="n"/>
      <c r="D78" s="10" t="n"/>
      <c r="E78" s="10" t="n"/>
      <c r="F78" s="10" t="n"/>
      <c r="G78" s="36" t="n"/>
      <c r="H78" s="36" t="n"/>
      <c r="I78" s="12" t="n"/>
      <c r="J78" s="12" t="n"/>
      <c r="K78" s="10" t="n"/>
      <c r="L78" s="36" t="n"/>
      <c r="M78" s="10" t="n"/>
      <c r="N78" s="10" t="n"/>
    </row>
    <row r="79" ht="22" customHeight="1">
      <c r="B79" s="25">
        <f>IF(C79="","","CT-"&amp;TEXT(COUNTA($C$5:C79),"000"))</f>
        <v/>
      </c>
      <c r="C79" s="6" t="n"/>
      <c r="D79" s="6" t="n"/>
      <c r="E79" s="6" t="n"/>
      <c r="F79" s="6" t="n"/>
      <c r="G79" s="35" t="n"/>
      <c r="H79" s="35" t="n"/>
      <c r="I79" s="8" t="n"/>
      <c r="J79" s="8" t="n"/>
      <c r="K79" s="6" t="n"/>
      <c r="L79" s="35" t="n"/>
      <c r="M79" s="6" t="n"/>
      <c r="N79" s="6" t="n"/>
    </row>
    <row r="80" ht="22" customHeight="1">
      <c r="B80" s="24">
        <f>IF(C80="","","CT-"&amp;TEXT(COUNTA($C$5:C80),"000"))</f>
        <v/>
      </c>
      <c r="C80" s="10" t="n"/>
      <c r="D80" s="10" t="n"/>
      <c r="E80" s="10" t="n"/>
      <c r="F80" s="10" t="n"/>
      <c r="G80" s="36" t="n"/>
      <c r="H80" s="36" t="n"/>
      <c r="I80" s="12" t="n"/>
      <c r="J80" s="12" t="n"/>
      <c r="K80" s="10" t="n"/>
      <c r="L80" s="36" t="n"/>
      <c r="M80" s="10" t="n"/>
      <c r="N80" s="10" t="n"/>
    </row>
    <row r="81" ht="22" customHeight="1">
      <c r="B81" s="25">
        <f>IF(C81="","","CT-"&amp;TEXT(COUNTA($C$5:C81),"000"))</f>
        <v/>
      </c>
      <c r="C81" s="6" t="n"/>
      <c r="D81" s="6" t="n"/>
      <c r="E81" s="6" t="n"/>
      <c r="F81" s="6" t="n"/>
      <c r="G81" s="35" t="n"/>
      <c r="H81" s="35" t="n"/>
      <c r="I81" s="8" t="n"/>
      <c r="J81" s="8" t="n"/>
      <c r="K81" s="6" t="n"/>
      <c r="L81" s="35" t="n"/>
      <c r="M81" s="6" t="n"/>
      <c r="N81" s="6" t="n"/>
    </row>
    <row r="82" ht="22" customHeight="1">
      <c r="B82" s="24">
        <f>IF(C82="","","CT-"&amp;TEXT(COUNTA($C$5:C82),"000"))</f>
        <v/>
      </c>
      <c r="C82" s="10" t="n"/>
      <c r="D82" s="10" t="n"/>
      <c r="E82" s="10" t="n"/>
      <c r="F82" s="10" t="n"/>
      <c r="G82" s="36" t="n"/>
      <c r="H82" s="36" t="n"/>
      <c r="I82" s="12" t="n"/>
      <c r="J82" s="12" t="n"/>
      <c r="K82" s="10" t="n"/>
      <c r="L82" s="36" t="n"/>
      <c r="M82" s="10" t="n"/>
      <c r="N82" s="10" t="n"/>
    </row>
    <row r="83" ht="22" customHeight="1">
      <c r="B83" s="25">
        <f>IF(C83="","","CT-"&amp;TEXT(COUNTA($C$5:C83),"000"))</f>
        <v/>
      </c>
      <c r="C83" s="6" t="n"/>
      <c r="D83" s="6" t="n"/>
      <c r="E83" s="6" t="n"/>
      <c r="F83" s="6" t="n"/>
      <c r="G83" s="35" t="n"/>
      <c r="H83" s="35" t="n"/>
      <c r="I83" s="8" t="n"/>
      <c r="J83" s="8" t="n"/>
      <c r="K83" s="6" t="n"/>
      <c r="L83" s="35" t="n"/>
      <c r="M83" s="6" t="n"/>
      <c r="N83" s="6" t="n"/>
    </row>
    <row r="84" ht="22" customHeight="1">
      <c r="B84" s="24">
        <f>IF(C84="","","CT-"&amp;TEXT(COUNTA($C$5:C84),"000"))</f>
        <v/>
      </c>
      <c r="C84" s="10" t="n"/>
      <c r="D84" s="10" t="n"/>
      <c r="E84" s="10" t="n"/>
      <c r="F84" s="10" t="n"/>
      <c r="G84" s="36" t="n"/>
      <c r="H84" s="36" t="n"/>
      <c r="I84" s="12" t="n"/>
      <c r="J84" s="12" t="n"/>
      <c r="K84" s="10" t="n"/>
      <c r="L84" s="36" t="n"/>
      <c r="M84" s="10" t="n"/>
      <c r="N84" s="10" t="n"/>
    </row>
    <row r="85" ht="22" customHeight="1">
      <c r="B85" s="25">
        <f>IF(C85="","","CT-"&amp;TEXT(COUNTA($C$5:C85),"000"))</f>
        <v/>
      </c>
      <c r="C85" s="6" t="n"/>
      <c r="D85" s="6" t="n"/>
      <c r="E85" s="6" t="n"/>
      <c r="F85" s="6" t="n"/>
      <c r="G85" s="35" t="n"/>
      <c r="H85" s="35" t="n"/>
      <c r="I85" s="8" t="n"/>
      <c r="J85" s="8" t="n"/>
      <c r="K85" s="6" t="n"/>
      <c r="L85" s="35" t="n"/>
      <c r="M85" s="6" t="n"/>
      <c r="N85" s="6" t="n"/>
    </row>
    <row r="86" ht="22" customHeight="1">
      <c r="B86" s="24">
        <f>IF(C86="","","CT-"&amp;TEXT(COUNTA($C$5:C86),"000"))</f>
        <v/>
      </c>
      <c r="C86" s="10" t="n"/>
      <c r="D86" s="10" t="n"/>
      <c r="E86" s="10" t="n"/>
      <c r="F86" s="10" t="n"/>
      <c r="G86" s="36" t="n"/>
      <c r="H86" s="36" t="n"/>
      <c r="I86" s="12" t="n"/>
      <c r="J86" s="12" t="n"/>
      <c r="K86" s="10" t="n"/>
      <c r="L86" s="36" t="n"/>
      <c r="M86" s="10" t="n"/>
      <c r="N86" s="10" t="n"/>
    </row>
    <row r="88" ht="26" customHeight="1">
      <c r="B88" s="14" t="inlineStr">
        <is>
          <t>TOTAL</t>
        </is>
      </c>
      <c r="C88" s="14" t="n"/>
      <c r="D88" s="14" t="n"/>
      <c r="E88" s="14" t="n"/>
      <c r="F88" s="14" t="n"/>
      <c r="G88" s="14" t="n"/>
      <c r="H88" s="14" t="n"/>
      <c r="I88" s="14" t="n"/>
      <c r="J88" s="15">
        <f>SUM(J5:J86)</f>
        <v/>
      </c>
      <c r="K88" s="14" t="n"/>
      <c r="L88" s="14" t="n"/>
      <c r="M88" s="14" t="n"/>
      <c r="N88" s="14" t="n"/>
    </row>
    <row r="90">
      <c r="B90" s="16" t="inlineStr">
        <is>
          <t>INDICATEURS (mis a jour automatiquement)</t>
        </is>
      </c>
    </row>
    <row r="91" ht="22" customHeight="1">
      <c r="B91" s="25" t="inlineStr">
        <is>
          <t>Total contrats</t>
        </is>
      </c>
      <c r="G91" s="17">
        <f>COUNTIF(C5:C86,"&lt;&gt;")</f>
        <v/>
      </c>
    </row>
    <row r="92" ht="22" customHeight="1">
      <c r="B92" s="24" t="inlineStr">
        <is>
          <t>En cours</t>
        </is>
      </c>
      <c r="G92" s="18">
        <f>COUNTIF(K5:K86,"En cours")</f>
        <v/>
      </c>
    </row>
    <row r="93" ht="22" customHeight="1">
      <c r="B93" s="25" t="inlineStr">
        <is>
          <t>CDI</t>
        </is>
      </c>
      <c r="G93" s="17">
        <f>COUNTIF(F5:F86,"CDI")</f>
        <v/>
      </c>
    </row>
    <row r="94" ht="22" customHeight="1">
      <c r="B94" s="24" t="inlineStr">
        <is>
          <t>CDD</t>
        </is>
      </c>
      <c r="G94" s="18">
        <f>COUNTIF(F5:F86,"CDD")</f>
        <v/>
      </c>
    </row>
    <row r="95" ht="22" customHeight="1">
      <c r="B95" s="25" t="inlineStr">
        <is>
          <t>Masse salariale (FCFA)</t>
        </is>
      </c>
      <c r="G95" s="19">
        <f>SUM(J5:J86)</f>
        <v/>
      </c>
    </row>
    <row r="98" ht="26" customHeight="1">
      <c r="B98" s="26" t="inlineStr">
        <is>
          <t>COMMENT UTILISER CET ONGLET ?</t>
        </is>
      </c>
    </row>
    <row r="99" ht="20" customHeight="1">
      <c r="B99" s="27" t="inlineStr">
        <is>
          <t>1. Saisissez le nom de l'employe — le numero CT-XXX se genere</t>
        </is>
      </c>
    </row>
    <row r="100" ht="20" customHeight="1">
      <c r="B100" s="27" t="inlineStr">
        <is>
          <t>2. Les dates de fin permettent un suivi des echeances de renouvellement</t>
        </is>
      </c>
    </row>
  </sheetData>
  <autoFilter ref="B4:N86"/>
  <mergeCells count="11">
    <mergeCell ref="B91:F91"/>
    <mergeCell ref="B93:F93"/>
    <mergeCell ref="B98:J98"/>
    <mergeCell ref="B95:F95"/>
    <mergeCell ref="B100:L100"/>
    <mergeCell ref="B94:F94"/>
    <mergeCell ref="B99:L99"/>
    <mergeCell ref="B90:H90"/>
    <mergeCell ref="B3:N3"/>
    <mergeCell ref="B2:N2"/>
    <mergeCell ref="B92:F92"/>
  </mergeCells>
  <conditionalFormatting sqref="J5:J86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7:B86">
    <cfRule type="expression" priority="55" dxfId="3">
      <formula>AND($C7="",$C6&lt;&gt;"")</formula>
    </cfRule>
  </conditionalFormatting>
  <conditionalFormatting sqref="C7:C86">
    <cfRule type="expression" priority="56" dxfId="3">
      <formula>AND($C7="",$C6&lt;&gt;"")</formula>
    </cfRule>
  </conditionalFormatting>
  <conditionalFormatting sqref="D7:D86">
    <cfRule type="expression" priority="57" dxfId="3">
      <formula>AND($C7="",$C6&lt;&gt;"")</formula>
    </cfRule>
  </conditionalFormatting>
  <conditionalFormatting sqref="E7:E86">
    <cfRule type="expression" priority="58" dxfId="3">
      <formula>AND($C7="",$C6&lt;&gt;"")</formula>
    </cfRule>
  </conditionalFormatting>
  <conditionalFormatting sqref="F7:F86">
    <cfRule type="expression" priority="59" dxfId="3">
      <formula>AND($C7="",$C6&lt;&gt;"")</formula>
    </cfRule>
  </conditionalFormatting>
  <conditionalFormatting sqref="G7:G86">
    <cfRule type="expression" priority="60" dxfId="3">
      <formula>AND($C7="",$C6&lt;&gt;"")</formula>
    </cfRule>
  </conditionalFormatting>
  <conditionalFormatting sqref="H7:H86">
    <cfRule type="expression" priority="61" dxfId="3">
      <formula>AND($C7="",$C6&lt;&gt;"")</formula>
    </cfRule>
  </conditionalFormatting>
  <conditionalFormatting sqref="I7:I86">
    <cfRule type="expression" priority="62" dxfId="3">
      <formula>AND($C7="",$C6&lt;&gt;"")</formula>
    </cfRule>
  </conditionalFormatting>
  <conditionalFormatting sqref="J7:J86">
    <cfRule type="expression" priority="63" dxfId="3">
      <formula>AND($C7="",$C6&lt;&gt;"")</formula>
    </cfRule>
  </conditionalFormatting>
  <conditionalFormatting sqref="K7:K86">
    <cfRule type="expression" priority="64" dxfId="3">
      <formula>AND($C7="",$C6&lt;&gt;"")</formula>
    </cfRule>
  </conditionalFormatting>
  <conditionalFormatting sqref="L7:L86">
    <cfRule type="expression" priority="65" dxfId="3">
      <formula>AND($C7="",$C6&lt;&gt;"")</formula>
    </cfRule>
  </conditionalFormatting>
  <conditionalFormatting sqref="M7:M86">
    <cfRule type="expression" priority="66" dxfId="3">
      <formula>AND($C7="",$C6&lt;&gt;"")</formula>
    </cfRule>
  </conditionalFormatting>
  <conditionalFormatting sqref="N7:N86">
    <cfRule type="expression" priority="67" dxfId="3">
      <formula>AND($C7="",$C6&lt;&gt;"")</formula>
    </cfRule>
  </conditionalFormatting>
  <dataValidations count="4">
    <dataValidation sqref="E5:E86" showDropDown="0" showInputMessage="0" showErrorMessage="0" allowBlank="1" errorTitle="Erreur" error="Valeur invalide" promptTitle="Liste" prompt="Choisir dans la liste" type="list">
      <formula1>'_Lists'!$D$2:$D$7</formula1>
    </dataValidation>
    <dataValidation sqref="D5:D86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J5:J86" showDropDown="0" showInputMessage="0" showErrorMessage="0" allowBlank="1" errorTitle="Erreur" error="Valeur invalide" promptTitle="Liste" prompt="Choisir dans la liste" type="list">
      <formula1>'_Lists'!$X$2:$X$6</formula1>
    </dataValidation>
    <dataValidation sqref="L5:L86" showDropDown="0" showInputMessage="0" showErrorMessage="0" allowBlank="1" errorTitle="Erreur" error="Valeur invalide" promptTitle="Liste" prompt="Choisir dans la liste" type="list">
      <formula1>'_Lists'!$Y$2:$Y$8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Q10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24" customWidth="1" min="3" max="3"/>
    <col width="20" customWidth="1" min="4" max="4"/>
    <col width="20" customWidth="1" min="5" max="5"/>
    <col width="16" customWidth="1" min="6" max="6"/>
    <col width="24" customWidth="1" min="7" max="7"/>
    <col width="14" customWidth="1" min="8" max="8"/>
    <col width="16" customWidth="1" min="9" max="9"/>
    <col width="16" customWidth="1" min="10" max="10"/>
    <col width="16" customWidth="1" min="11" max="11"/>
    <col width="18" customWidth="1" min="12" max="12"/>
    <col width="14" customWidth="1" min="13" max="13"/>
    <col width="14" customWidth="1" min="14" max="14"/>
    <col width="14" customWidth="1" min="15" max="15"/>
    <col width="14" customWidth="1" min="16" max="16"/>
    <col width="28" customWidth="1" min="17" max="17"/>
  </cols>
  <sheetData>
    <row r="1" ht="15" customHeight="1"/>
    <row r="2" ht="32" customHeight="1">
      <c r="B2" s="3" t="inlineStr">
        <is>
          <t>GESTION CABINETS &amp; AGENCES EXTERNES</t>
        </is>
      </c>
    </row>
    <row r="3" ht="8" customHeight="1">
      <c r="B3" s="4" t="inlineStr">
        <is>
          <t>Suivi des prestataires de recrutement externes</t>
        </is>
      </c>
    </row>
    <row r="4" ht="28" customHeight="1">
      <c r="B4" s="5" t="inlineStr">
        <is>
          <t>N° Cabinet</t>
        </is>
      </c>
      <c r="C4" s="5" t="inlineStr">
        <is>
          <t>Cabinet / Agence</t>
        </is>
      </c>
      <c r="D4" s="5" t="inlineStr">
        <is>
          <t>Specialite</t>
        </is>
      </c>
      <c r="E4" s="5" t="inlineStr">
        <is>
          <t>Contact</t>
        </is>
      </c>
      <c r="F4" s="5" t="inlineStr">
        <is>
          <t>Telephone</t>
        </is>
      </c>
      <c r="G4" s="5" t="inlineStr">
        <is>
          <t>Email</t>
        </is>
      </c>
      <c r="H4" s="5" t="inlineStr">
        <is>
          <t>Ville</t>
        </is>
      </c>
      <c r="I4" s="5" t="inlineStr">
        <is>
          <t>Nb Candidats Fournis</t>
        </is>
      </c>
      <c r="J4" s="5" t="inlineStr">
        <is>
          <t>Nb Recrutements</t>
        </is>
      </c>
      <c r="K4" s="5" t="inlineStr">
        <is>
          <t>Taux Transformation (%)</t>
        </is>
      </c>
      <c r="L4" s="5" t="inlineStr">
        <is>
          <t>Cout Total (FCFA)</t>
        </is>
      </c>
      <c r="M4" s="5" t="inlineStr">
        <is>
          <t>Evaluation</t>
        </is>
      </c>
      <c r="N4" s="5" t="inlineStr">
        <is>
          <t>Contrat en Cours</t>
        </is>
      </c>
      <c r="O4" s="5" t="inlineStr">
        <is>
          <t>Date Debut Contrat</t>
        </is>
      </c>
      <c r="P4" s="5" t="inlineStr">
        <is>
          <t>Date Fin Contrat</t>
        </is>
      </c>
      <c r="Q4" t="inlineStr">
        <is>
          <t>Notes</t>
        </is>
      </c>
    </row>
    <row r="5" ht="22" customHeight="1">
      <c r="B5" s="6" t="inlineStr">
        <is>
          <t>CA-001</t>
        </is>
      </c>
      <c r="C5" s="6" t="inlineStr">
        <is>
          <t>HRC Cameroon</t>
        </is>
      </c>
      <c r="D5" s="6" t="inlineStr">
        <is>
          <t>Generaliste</t>
        </is>
      </c>
      <c r="E5" s="6" t="inlineStr">
        <is>
          <t>M. Fotou</t>
        </is>
      </c>
      <c r="F5" s="6" t="inlineStr">
        <is>
          <t>699 00 11 22</t>
        </is>
      </c>
      <c r="G5" s="6" t="inlineStr">
        <is>
          <t>contact@hrc.cm</t>
        </is>
      </c>
      <c r="H5" s="6" t="inlineStr">
        <is>
          <t>Douala</t>
        </is>
      </c>
      <c r="I5" s="8" t="n">
        <v>15</v>
      </c>
      <c r="J5" s="8" t="n">
        <v>5</v>
      </c>
      <c r="K5" s="6" t="n"/>
      <c r="L5" s="8" t="n">
        <v>750000</v>
      </c>
      <c r="M5" s="6" t="inlineStr">
        <is>
          <t>Bon</t>
        </is>
      </c>
      <c r="N5" s="6" t="inlineStr">
        <is>
          <t>Oui</t>
        </is>
      </c>
      <c r="O5" s="39" t="n">
        <v>45658</v>
      </c>
      <c r="P5" s="39" t="n">
        <v>46022</v>
      </c>
      <c r="Q5" t="inlineStr">
        <is>
          <t>Bon partenaire historique</t>
        </is>
      </c>
    </row>
    <row r="6" ht="22" customHeight="1">
      <c r="B6" s="10" t="inlineStr">
        <is>
          <t>CA-002</t>
        </is>
      </c>
      <c r="C6" s="10" t="inlineStr">
        <is>
          <t>Activa RH</t>
        </is>
      </c>
      <c r="D6" s="10" t="inlineStr">
        <is>
          <t>Hotellerie &amp; Tourisme</t>
        </is>
      </c>
      <c r="E6" s="10" t="inlineStr">
        <is>
          <t>Mme Ngassa</t>
        </is>
      </c>
      <c r="F6" s="10" t="inlineStr">
        <is>
          <t>677 33 44 55</t>
        </is>
      </c>
      <c r="G6" s="10" t="inlineStr">
        <is>
          <t>info@activarh.cm</t>
        </is>
      </c>
      <c r="H6" s="10" t="inlineStr">
        <is>
          <t>Douala</t>
        </is>
      </c>
      <c r="I6" s="12" t="n">
        <v>8</v>
      </c>
      <c r="J6" s="12" t="n">
        <v>3</v>
      </c>
      <c r="K6" s="10" t="n"/>
      <c r="L6" s="12" t="n">
        <v>300000</v>
      </c>
      <c r="M6" s="10" t="inlineStr">
        <is>
          <t>Moyen</t>
        </is>
      </c>
      <c r="N6" s="10" t="inlineStr">
        <is>
          <t>Oui</t>
        </is>
      </c>
      <c r="O6" s="40" t="n">
        <v>45658</v>
      </c>
      <c r="P6" s="40" t="n">
        <v>45838</v>
      </c>
      <c r="Q6" t="inlineStr">
        <is>
          <t>Specialise hotellerie</t>
        </is>
      </c>
    </row>
    <row r="7" ht="22" customHeight="1">
      <c r="B7" s="6" t="inlineStr">
        <is>
          <t>CA-003</t>
        </is>
      </c>
      <c r="C7" s="6" t="inlineStr">
        <is>
          <t>Skillmatch Africa</t>
        </is>
      </c>
      <c r="D7" s="6" t="inlineStr">
        <is>
          <t>Informatique</t>
        </is>
      </c>
      <c r="E7" s="6" t="inlineStr">
        <is>
          <t>M. Kamga</t>
        </is>
      </c>
      <c r="F7" s="6" t="inlineStr">
        <is>
          <t>696 55 66 77</t>
        </is>
      </c>
      <c r="G7" s="6" t="inlineStr">
        <is>
          <t>recrutement@skillmatch.cm</t>
        </is>
      </c>
      <c r="H7" s="6" t="inlineStr">
        <is>
          <t>Douala</t>
        </is>
      </c>
      <c r="I7" s="8" t="n">
        <v>5</v>
      </c>
      <c r="J7" s="8" t="n">
        <v>2</v>
      </c>
      <c r="K7" s="6" t="n"/>
      <c r="L7" s="8" t="n">
        <v>200000</v>
      </c>
      <c r="M7" s="6" t="inlineStr">
        <is>
          <t>Bon</t>
        </is>
      </c>
      <c r="N7" s="6" t="inlineStr">
        <is>
          <t>Oui</t>
        </is>
      </c>
      <c r="O7" s="39" t="n">
        <v>45689</v>
      </c>
      <c r="P7" s="39" t="n">
        <v>46022</v>
      </c>
      <c r="Q7" t="inlineStr">
        <is>
          <t>Bons profils IT</t>
        </is>
      </c>
    </row>
    <row r="8" ht="22" customHeight="1">
      <c r="B8" s="24">
        <f>IF(C8="","","CA-"&amp;TEXT(COUNTA($C$5:C8),"000"))</f>
        <v/>
      </c>
      <c r="C8" s="10" t="n"/>
      <c r="D8" s="10" t="n"/>
      <c r="E8" s="10" t="n"/>
      <c r="F8" s="10" t="n"/>
      <c r="G8" s="10" t="n"/>
      <c r="H8" s="10" t="n"/>
      <c r="I8" s="12" t="n"/>
      <c r="J8" s="12" t="n"/>
      <c r="K8" s="10" t="n"/>
      <c r="L8" s="12" t="n"/>
      <c r="M8" s="10" t="n"/>
      <c r="N8" s="10" t="n"/>
      <c r="O8" s="10" t="n"/>
      <c r="P8" s="10" t="n"/>
    </row>
    <row r="9" ht="22" customHeight="1">
      <c r="B9" s="25">
        <f>IF(C9="","","CA-"&amp;TEXT(COUNTA($C$5:C9),"000"))</f>
        <v/>
      </c>
      <c r="C9" s="6" t="n"/>
      <c r="D9" s="6" t="n"/>
      <c r="E9" s="6" t="n"/>
      <c r="F9" s="6" t="n"/>
      <c r="G9" s="6" t="n"/>
      <c r="H9" s="6" t="n"/>
      <c r="I9" s="8" t="n"/>
      <c r="J9" s="8" t="n"/>
      <c r="K9" s="6" t="n"/>
      <c r="L9" s="8" t="n"/>
      <c r="M9" s="6" t="n"/>
      <c r="N9" s="6" t="n"/>
      <c r="O9" s="6" t="n"/>
      <c r="P9" s="6" t="n"/>
    </row>
    <row r="10" ht="22" customHeight="1">
      <c r="B10" s="24">
        <f>IF(C10="","","CA-"&amp;TEXT(COUNTA($C$5:C10),"000"))</f>
        <v/>
      </c>
      <c r="C10" s="10" t="n"/>
      <c r="D10" s="10" t="n"/>
      <c r="E10" s="10" t="n"/>
      <c r="F10" s="10" t="n"/>
      <c r="G10" s="10" t="n"/>
      <c r="H10" s="10" t="n"/>
      <c r="I10" s="12" t="n"/>
      <c r="J10" s="12" t="n"/>
      <c r="K10" s="10" t="n"/>
      <c r="L10" s="12" t="n"/>
      <c r="M10" s="10" t="n"/>
      <c r="N10" s="10" t="n"/>
      <c r="O10" s="10" t="n"/>
      <c r="P10" s="10" t="n"/>
    </row>
    <row r="11" ht="22" customHeight="1">
      <c r="B11" s="25">
        <f>IF(C11="","","CA-"&amp;TEXT(COUNTA($C$5:C11),"000"))</f>
        <v/>
      </c>
      <c r="C11" s="6" t="n"/>
      <c r="D11" s="6" t="n"/>
      <c r="E11" s="6" t="n"/>
      <c r="F11" s="6" t="n"/>
      <c r="G11" s="6" t="n"/>
      <c r="H11" s="6" t="n"/>
      <c r="I11" s="8" t="n"/>
      <c r="J11" s="8" t="n"/>
      <c r="K11" s="6" t="n"/>
      <c r="L11" s="8" t="n"/>
      <c r="M11" s="6" t="n"/>
      <c r="N11" s="6" t="n"/>
      <c r="O11" s="6" t="n"/>
      <c r="P11" s="6" t="n"/>
    </row>
    <row r="12" ht="22" customHeight="1">
      <c r="B12" s="24">
        <f>IF(C12="","","CA-"&amp;TEXT(COUNTA($C$5:C12),"000"))</f>
        <v/>
      </c>
      <c r="C12" s="10" t="n"/>
      <c r="D12" s="10" t="n"/>
      <c r="E12" s="10" t="n"/>
      <c r="F12" s="10" t="n"/>
      <c r="G12" s="10" t="n"/>
      <c r="H12" s="10" t="n"/>
      <c r="I12" s="12" t="n"/>
      <c r="J12" s="12" t="n"/>
      <c r="K12" s="10" t="n"/>
      <c r="L12" s="12" t="n"/>
      <c r="M12" s="10" t="n"/>
      <c r="N12" s="10" t="n"/>
      <c r="O12" s="10" t="n"/>
      <c r="P12" s="10" t="n"/>
    </row>
    <row r="13" ht="22" customHeight="1">
      <c r="B13" s="25">
        <f>IF(C13="","","CA-"&amp;TEXT(COUNTA($C$5:C13),"000"))</f>
        <v/>
      </c>
      <c r="C13" s="6" t="n"/>
      <c r="D13" s="6" t="n"/>
      <c r="E13" s="6" t="n"/>
      <c r="F13" s="6" t="n"/>
      <c r="G13" s="6" t="n"/>
      <c r="H13" s="6" t="n"/>
      <c r="I13" s="8" t="n"/>
      <c r="J13" s="8" t="n"/>
      <c r="K13" s="6" t="n"/>
      <c r="L13" s="8" t="n"/>
      <c r="M13" s="6" t="n"/>
      <c r="N13" s="6" t="n"/>
      <c r="O13" s="6" t="n"/>
      <c r="P13" s="6" t="n"/>
    </row>
    <row r="14" ht="22" customHeight="1">
      <c r="B14" s="24">
        <f>IF(C14="","","CA-"&amp;TEXT(COUNTA($C$5:C14),"000"))</f>
        <v/>
      </c>
      <c r="C14" s="10" t="n"/>
      <c r="D14" s="10" t="n"/>
      <c r="E14" s="10" t="n"/>
      <c r="F14" s="10" t="n"/>
      <c r="G14" s="10" t="n"/>
      <c r="H14" s="10" t="n"/>
      <c r="I14" s="12" t="n"/>
      <c r="J14" s="12" t="n"/>
      <c r="K14" s="10" t="n"/>
      <c r="L14" s="12" t="n"/>
      <c r="M14" s="10" t="n"/>
      <c r="N14" s="10" t="n"/>
      <c r="O14" s="10" t="n"/>
      <c r="P14" s="10" t="n"/>
    </row>
    <row r="15" ht="22" customHeight="1">
      <c r="B15" s="25">
        <f>IF(C15="","","CA-"&amp;TEXT(COUNTA($C$5:C15),"000"))</f>
        <v/>
      </c>
      <c r="C15" s="6" t="n"/>
      <c r="D15" s="6" t="n"/>
      <c r="E15" s="6" t="n"/>
      <c r="F15" s="6" t="n"/>
      <c r="G15" s="6" t="n"/>
      <c r="H15" s="6" t="n"/>
      <c r="I15" s="8" t="n"/>
      <c r="J15" s="8" t="n"/>
      <c r="K15" s="6" t="n"/>
      <c r="L15" s="8" t="n"/>
      <c r="M15" s="6" t="n"/>
      <c r="N15" s="6" t="n"/>
      <c r="O15" s="6" t="n"/>
      <c r="P15" s="6" t="n"/>
    </row>
    <row r="16" ht="22" customHeight="1">
      <c r="B16" s="24">
        <f>IF(C16="","","CA-"&amp;TEXT(COUNTA($C$5:C16),"000"))</f>
        <v/>
      </c>
      <c r="C16" s="10" t="n"/>
      <c r="D16" s="10" t="n"/>
      <c r="E16" s="10" t="n"/>
      <c r="F16" s="10" t="n"/>
      <c r="G16" s="10" t="n"/>
      <c r="H16" s="10" t="n"/>
      <c r="I16" s="12" t="n"/>
      <c r="J16" s="12" t="n"/>
      <c r="K16" s="10" t="n"/>
      <c r="L16" s="12" t="n"/>
      <c r="M16" s="10" t="n"/>
      <c r="N16" s="10" t="n"/>
      <c r="O16" s="10" t="n"/>
      <c r="P16" s="10" t="n"/>
    </row>
    <row r="17" ht="22" customHeight="1">
      <c r="B17" s="25">
        <f>IF(C17="","","CA-"&amp;TEXT(COUNTA($C$5:C17),"000"))</f>
        <v/>
      </c>
      <c r="C17" s="6" t="n"/>
      <c r="D17" s="6" t="n"/>
      <c r="E17" s="6" t="n"/>
      <c r="F17" s="6" t="n"/>
      <c r="G17" s="6" t="n"/>
      <c r="H17" s="6" t="n"/>
      <c r="I17" s="8" t="n"/>
      <c r="J17" s="8" t="n"/>
      <c r="K17" s="6" t="n"/>
      <c r="L17" s="8" t="n"/>
      <c r="M17" s="6" t="n"/>
      <c r="N17" s="6" t="n"/>
      <c r="O17" s="6" t="n"/>
      <c r="P17" s="6" t="n"/>
    </row>
    <row r="18" ht="22" customHeight="1">
      <c r="B18" s="24">
        <f>IF(C18="","","CA-"&amp;TEXT(COUNTA($C$5:C18),"000"))</f>
        <v/>
      </c>
      <c r="C18" s="10" t="n"/>
      <c r="D18" s="10" t="n"/>
      <c r="E18" s="10" t="n"/>
      <c r="F18" s="10" t="n"/>
      <c r="G18" s="10" t="n"/>
      <c r="H18" s="10" t="n"/>
      <c r="I18" s="12" t="n"/>
      <c r="J18" s="12" t="n"/>
      <c r="K18" s="10" t="n"/>
      <c r="L18" s="12" t="n"/>
      <c r="M18" s="10" t="n"/>
      <c r="N18" s="10" t="n"/>
      <c r="O18" s="10" t="n"/>
      <c r="P18" s="10" t="n"/>
    </row>
    <row r="19" ht="22" customHeight="1">
      <c r="B19" s="25">
        <f>IF(C19="","","CA-"&amp;TEXT(COUNTA($C$5:C19),"000"))</f>
        <v/>
      </c>
      <c r="C19" s="6" t="n"/>
      <c r="D19" s="6" t="n"/>
      <c r="E19" s="6" t="n"/>
      <c r="F19" s="6" t="n"/>
      <c r="G19" s="6" t="n"/>
      <c r="H19" s="6" t="n"/>
      <c r="I19" s="8" t="n"/>
      <c r="J19" s="8" t="n"/>
      <c r="K19" s="6" t="n"/>
      <c r="L19" s="8" t="n"/>
      <c r="M19" s="6" t="n"/>
      <c r="N19" s="6" t="n"/>
      <c r="O19" s="6" t="n"/>
      <c r="P19" s="6" t="n"/>
    </row>
    <row r="20" ht="22" customHeight="1">
      <c r="B20" s="24">
        <f>IF(C20="","","CA-"&amp;TEXT(COUNTA($C$5:C20),"000"))</f>
        <v/>
      </c>
      <c r="C20" s="10" t="n"/>
      <c r="D20" s="10" t="n"/>
      <c r="E20" s="10" t="n"/>
      <c r="F20" s="10" t="n"/>
      <c r="G20" s="10" t="n"/>
      <c r="H20" s="10" t="n"/>
      <c r="I20" s="12" t="n"/>
      <c r="J20" s="12" t="n"/>
      <c r="K20" s="10" t="n"/>
      <c r="L20" s="12" t="n"/>
      <c r="M20" s="10" t="n"/>
      <c r="N20" s="10" t="n"/>
      <c r="O20" s="10" t="n"/>
      <c r="P20" s="10" t="n"/>
    </row>
    <row r="21" ht="22" customHeight="1">
      <c r="B21" s="25">
        <f>IF(C21="","","CA-"&amp;TEXT(COUNTA($C$5:C21),"000"))</f>
        <v/>
      </c>
      <c r="C21" s="6" t="n"/>
      <c r="D21" s="6" t="n"/>
      <c r="E21" s="6" t="n"/>
      <c r="F21" s="6" t="n"/>
      <c r="G21" s="6" t="n"/>
      <c r="H21" s="6" t="n"/>
      <c r="I21" s="8" t="n"/>
      <c r="J21" s="8" t="n"/>
      <c r="K21" s="6" t="n"/>
      <c r="L21" s="8" t="n"/>
      <c r="M21" s="6" t="n"/>
      <c r="N21" s="6" t="n"/>
      <c r="O21" s="6" t="n"/>
      <c r="P21" s="6" t="n"/>
    </row>
    <row r="22" ht="22" customHeight="1">
      <c r="B22" s="24">
        <f>IF(C22="","","CA-"&amp;TEXT(COUNTA($C$5:C22),"000"))</f>
        <v/>
      </c>
      <c r="C22" s="10" t="n"/>
      <c r="D22" s="10" t="n"/>
      <c r="E22" s="10" t="n"/>
      <c r="F22" s="10" t="n"/>
      <c r="G22" s="10" t="n"/>
      <c r="H22" s="10" t="n"/>
      <c r="I22" s="12" t="n"/>
      <c r="J22" s="12" t="n"/>
      <c r="K22" s="10" t="n"/>
      <c r="L22" s="12" t="n"/>
      <c r="M22" s="10" t="n"/>
      <c r="N22" s="10" t="n"/>
      <c r="O22" s="10" t="n"/>
      <c r="P22" s="10" t="n"/>
    </row>
    <row r="23" ht="22" customHeight="1">
      <c r="B23" s="25">
        <f>IF(C23="","","CA-"&amp;TEXT(COUNTA($C$5:C23),"000"))</f>
        <v/>
      </c>
      <c r="C23" s="6" t="n"/>
      <c r="D23" s="6" t="n"/>
      <c r="E23" s="6" t="n"/>
      <c r="F23" s="6" t="n"/>
      <c r="G23" s="6" t="n"/>
      <c r="H23" s="6" t="n"/>
      <c r="I23" s="8" t="n"/>
      <c r="J23" s="8" t="n"/>
      <c r="K23" s="6" t="n"/>
      <c r="L23" s="8" t="n"/>
      <c r="M23" s="6" t="n"/>
      <c r="N23" s="6" t="n"/>
      <c r="O23" s="6" t="n"/>
      <c r="P23" s="6" t="n"/>
    </row>
    <row r="24" ht="22" customHeight="1">
      <c r="B24" s="24">
        <f>IF(C24="","","CA-"&amp;TEXT(COUNTA($C$5:C24),"000"))</f>
        <v/>
      </c>
      <c r="C24" s="10" t="n"/>
      <c r="D24" s="10" t="n"/>
      <c r="E24" s="10" t="n"/>
      <c r="F24" s="10" t="n"/>
      <c r="G24" s="10" t="n"/>
      <c r="H24" s="10" t="n"/>
      <c r="I24" s="12" t="n"/>
      <c r="J24" s="12" t="n"/>
      <c r="K24" s="10" t="n"/>
      <c r="L24" s="12" t="n"/>
      <c r="M24" s="10" t="n"/>
      <c r="N24" s="10" t="n"/>
      <c r="O24" s="10" t="n"/>
      <c r="P24" s="10" t="n"/>
    </row>
    <row r="25" ht="22" customHeight="1">
      <c r="B25" s="25">
        <f>IF(C25="","","CA-"&amp;TEXT(COUNTA($C$5:C25),"000"))</f>
        <v/>
      </c>
      <c r="C25" s="6" t="n"/>
      <c r="D25" s="6" t="n"/>
      <c r="E25" s="6" t="n"/>
      <c r="F25" s="6" t="n"/>
      <c r="G25" s="6" t="n"/>
      <c r="H25" s="6" t="n"/>
      <c r="I25" s="8" t="n"/>
      <c r="J25" s="8" t="n"/>
      <c r="K25" s="6" t="n"/>
      <c r="L25" s="8" t="n"/>
      <c r="M25" s="6" t="n"/>
      <c r="N25" s="6" t="n"/>
      <c r="O25" s="6" t="n"/>
      <c r="P25" s="6" t="n"/>
    </row>
    <row r="26" ht="22" customHeight="1">
      <c r="B26" s="24">
        <f>IF(C26="","","CA-"&amp;TEXT(COUNTA($C$5:C26),"000"))</f>
        <v/>
      </c>
      <c r="C26" s="10" t="n"/>
      <c r="D26" s="10" t="n"/>
      <c r="E26" s="10" t="n"/>
      <c r="F26" s="10" t="n"/>
      <c r="G26" s="10" t="n"/>
      <c r="H26" s="10" t="n"/>
      <c r="I26" s="12" t="n"/>
      <c r="J26" s="12" t="n"/>
      <c r="K26" s="10" t="n"/>
      <c r="L26" s="12" t="n"/>
      <c r="M26" s="10" t="n"/>
      <c r="N26" s="10" t="n"/>
      <c r="O26" s="10" t="n"/>
      <c r="P26" s="10" t="n"/>
    </row>
    <row r="27" ht="22" customHeight="1">
      <c r="B27" s="25">
        <f>IF(C27="","","CA-"&amp;TEXT(COUNTA($C$5:C27),"000"))</f>
        <v/>
      </c>
      <c r="C27" s="6" t="n"/>
      <c r="D27" s="6" t="n"/>
      <c r="E27" s="6" t="n"/>
      <c r="F27" s="6" t="n"/>
      <c r="G27" s="6" t="n"/>
      <c r="H27" s="6" t="n"/>
      <c r="I27" s="8" t="n"/>
      <c r="J27" s="8" t="n"/>
      <c r="K27" s="6" t="n"/>
      <c r="L27" s="8" t="n"/>
      <c r="M27" s="6" t="n"/>
      <c r="N27" s="6" t="n"/>
      <c r="O27" s="6" t="n"/>
      <c r="P27" s="6" t="n"/>
    </row>
    <row r="28" ht="22" customHeight="1">
      <c r="B28" s="24">
        <f>IF(C28="","","CA-"&amp;TEXT(COUNTA($C$5:C28),"000"))</f>
        <v/>
      </c>
      <c r="C28" s="10" t="n"/>
      <c r="D28" s="10" t="n"/>
      <c r="E28" s="10" t="n"/>
      <c r="F28" s="10" t="n"/>
      <c r="G28" s="10" t="n"/>
      <c r="H28" s="10" t="n"/>
      <c r="I28" s="12" t="n"/>
      <c r="J28" s="12" t="n"/>
      <c r="K28" s="10" t="n"/>
      <c r="L28" s="12" t="n"/>
      <c r="M28" s="10" t="n"/>
      <c r="N28" s="10" t="n"/>
      <c r="O28" s="10" t="n"/>
      <c r="P28" s="10" t="n"/>
    </row>
    <row r="29" ht="22" customHeight="1">
      <c r="B29" s="25">
        <f>IF(C29="","","CA-"&amp;TEXT(COUNTA($C$5:C29),"000"))</f>
        <v/>
      </c>
      <c r="C29" s="6" t="n"/>
      <c r="D29" s="6" t="n"/>
      <c r="E29" s="6" t="n"/>
      <c r="F29" s="6" t="n"/>
      <c r="G29" s="6" t="n"/>
      <c r="H29" s="6" t="n"/>
      <c r="I29" s="8" t="n"/>
      <c r="J29" s="8" t="n"/>
      <c r="K29" s="6" t="n"/>
      <c r="L29" s="8" t="n"/>
      <c r="M29" s="6" t="n"/>
      <c r="N29" s="6" t="n"/>
      <c r="O29" s="6" t="n"/>
      <c r="P29" s="6" t="n"/>
    </row>
    <row r="30" ht="22" customHeight="1">
      <c r="B30" s="24">
        <f>IF(C30="","","CA-"&amp;TEXT(COUNTA($C$5:C30),"000"))</f>
        <v/>
      </c>
      <c r="C30" s="10" t="n"/>
      <c r="D30" s="10" t="n"/>
      <c r="E30" s="10" t="n"/>
      <c r="F30" s="10" t="n"/>
      <c r="G30" s="10" t="n"/>
      <c r="H30" s="10" t="n"/>
      <c r="I30" s="12" t="n"/>
      <c r="J30" s="12" t="n"/>
      <c r="K30" s="10" t="n"/>
      <c r="L30" s="12" t="n"/>
      <c r="M30" s="10" t="n"/>
      <c r="N30" s="10" t="n"/>
      <c r="O30" s="10" t="n"/>
      <c r="P30" s="10" t="n"/>
    </row>
    <row r="31" ht="22" customHeight="1">
      <c r="B31" s="25">
        <f>IF(C31="","","CA-"&amp;TEXT(COUNTA($C$5:C31),"000"))</f>
        <v/>
      </c>
      <c r="C31" s="6" t="n"/>
      <c r="D31" s="6" t="n"/>
      <c r="E31" s="6" t="n"/>
      <c r="F31" s="6" t="n"/>
      <c r="G31" s="6" t="n"/>
      <c r="H31" s="6" t="n"/>
      <c r="I31" s="8" t="n"/>
      <c r="J31" s="8" t="n"/>
      <c r="K31" s="6" t="n"/>
      <c r="L31" s="8" t="n"/>
      <c r="M31" s="6" t="n"/>
      <c r="N31" s="6" t="n"/>
      <c r="O31" s="6" t="n"/>
      <c r="P31" s="6" t="n"/>
    </row>
    <row r="32" ht="22" customHeight="1">
      <c r="B32" s="24">
        <f>IF(C32="","","CA-"&amp;TEXT(COUNTA($C$5:C32),"000"))</f>
        <v/>
      </c>
      <c r="C32" s="10" t="n"/>
      <c r="D32" s="10" t="n"/>
      <c r="E32" s="10" t="n"/>
      <c r="F32" s="10" t="n"/>
      <c r="G32" s="10" t="n"/>
      <c r="H32" s="10" t="n"/>
      <c r="I32" s="12" t="n"/>
      <c r="J32" s="12" t="n"/>
      <c r="K32" s="10" t="n"/>
      <c r="L32" s="12" t="n"/>
      <c r="M32" s="10" t="n"/>
      <c r="N32" s="10" t="n"/>
      <c r="O32" s="10" t="n"/>
      <c r="P32" s="10" t="n"/>
    </row>
    <row r="33" ht="22" customHeight="1">
      <c r="B33" s="25">
        <f>IF(C33="","","CA-"&amp;TEXT(COUNTA($C$5:C33),"000"))</f>
        <v/>
      </c>
      <c r="C33" s="6" t="n"/>
      <c r="D33" s="6" t="n"/>
      <c r="E33" s="6" t="n"/>
      <c r="F33" s="6" t="n"/>
      <c r="G33" s="6" t="n"/>
      <c r="H33" s="6" t="n"/>
      <c r="I33" s="8" t="n"/>
      <c r="J33" s="8" t="n"/>
      <c r="K33" s="6" t="n"/>
      <c r="L33" s="8" t="n"/>
      <c r="M33" s="6" t="n"/>
      <c r="N33" s="6" t="n"/>
      <c r="O33" s="6" t="n"/>
      <c r="P33" s="6" t="n"/>
    </row>
    <row r="34" ht="22" customHeight="1">
      <c r="B34" s="24">
        <f>IF(C34="","","CA-"&amp;TEXT(COUNTA($C$5:C34),"000"))</f>
        <v/>
      </c>
      <c r="C34" s="10" t="n"/>
      <c r="D34" s="10" t="n"/>
      <c r="E34" s="10" t="n"/>
      <c r="F34" s="10" t="n"/>
      <c r="G34" s="10" t="n"/>
      <c r="H34" s="10" t="n"/>
      <c r="I34" s="12" t="n"/>
      <c r="J34" s="12" t="n"/>
      <c r="K34" s="10" t="n"/>
      <c r="L34" s="12" t="n"/>
      <c r="M34" s="10" t="n"/>
      <c r="N34" s="10" t="n"/>
      <c r="O34" s="10" t="n"/>
      <c r="P34" s="10" t="n"/>
    </row>
    <row r="35" ht="22" customHeight="1">
      <c r="B35" s="25">
        <f>IF(C35="","","CA-"&amp;TEXT(COUNTA($C$5:C35),"000"))</f>
        <v/>
      </c>
      <c r="C35" s="6" t="n"/>
      <c r="D35" s="6" t="n"/>
      <c r="E35" s="6" t="n"/>
      <c r="F35" s="6" t="n"/>
      <c r="G35" s="6" t="n"/>
      <c r="H35" s="6" t="n"/>
      <c r="I35" s="8" t="n"/>
      <c r="J35" s="8" t="n"/>
      <c r="K35" s="6" t="n"/>
      <c r="L35" s="8" t="n"/>
      <c r="M35" s="6" t="n"/>
      <c r="N35" s="6" t="n"/>
      <c r="O35" s="6" t="n"/>
      <c r="P35" s="6" t="n"/>
    </row>
    <row r="36" ht="22" customHeight="1">
      <c r="B36" s="24">
        <f>IF(C36="","","CA-"&amp;TEXT(COUNTA($C$5:C36),"000"))</f>
        <v/>
      </c>
      <c r="C36" s="10" t="n"/>
      <c r="D36" s="10" t="n"/>
      <c r="E36" s="10" t="n"/>
      <c r="F36" s="10" t="n"/>
      <c r="G36" s="10" t="n"/>
      <c r="H36" s="10" t="n"/>
      <c r="I36" s="12" t="n"/>
      <c r="J36" s="12" t="n"/>
      <c r="K36" s="10" t="n"/>
      <c r="L36" s="12" t="n"/>
      <c r="M36" s="10" t="n"/>
      <c r="N36" s="10" t="n"/>
      <c r="O36" s="10" t="n"/>
      <c r="P36" s="10" t="n"/>
    </row>
    <row r="37" ht="22" customHeight="1">
      <c r="B37" s="25">
        <f>IF(C37="","","CA-"&amp;TEXT(COUNTA($C$5:C37),"000"))</f>
        <v/>
      </c>
      <c r="C37" s="6" t="n"/>
      <c r="D37" s="6" t="n"/>
      <c r="E37" s="6" t="n"/>
      <c r="F37" s="6" t="n"/>
      <c r="G37" s="6" t="n"/>
      <c r="H37" s="6" t="n"/>
      <c r="I37" s="8" t="n"/>
      <c r="J37" s="8" t="n"/>
      <c r="K37" s="6" t="n"/>
      <c r="L37" s="8" t="n"/>
      <c r="M37" s="6" t="n"/>
      <c r="N37" s="6" t="n"/>
      <c r="O37" s="6" t="n"/>
      <c r="P37" s="6" t="n"/>
    </row>
    <row r="38" ht="22" customHeight="1">
      <c r="B38" s="24">
        <f>IF(C38="","","CA-"&amp;TEXT(COUNTA($C$5:C38),"000"))</f>
        <v/>
      </c>
      <c r="C38" s="10" t="n"/>
      <c r="D38" s="10" t="n"/>
      <c r="E38" s="10" t="n"/>
      <c r="F38" s="10" t="n"/>
      <c r="G38" s="10" t="n"/>
      <c r="H38" s="10" t="n"/>
      <c r="I38" s="12" t="n"/>
      <c r="J38" s="12" t="n"/>
      <c r="K38" s="10" t="n"/>
      <c r="L38" s="12" t="n"/>
      <c r="M38" s="10" t="n"/>
      <c r="N38" s="10" t="n"/>
      <c r="O38" s="10" t="n"/>
      <c r="P38" s="10" t="n"/>
    </row>
    <row r="39" ht="22" customHeight="1">
      <c r="B39" s="25">
        <f>IF(C39="","","CA-"&amp;TEXT(COUNTA($C$5:C39),"000"))</f>
        <v/>
      </c>
      <c r="C39" s="6" t="n"/>
      <c r="D39" s="6" t="n"/>
      <c r="E39" s="6" t="n"/>
      <c r="F39" s="6" t="n"/>
      <c r="G39" s="6" t="n"/>
      <c r="H39" s="6" t="n"/>
      <c r="I39" s="8" t="n"/>
      <c r="J39" s="8" t="n"/>
      <c r="K39" s="6" t="n"/>
      <c r="L39" s="8" t="n"/>
      <c r="M39" s="6" t="n"/>
      <c r="N39" s="6" t="n"/>
      <c r="O39" s="6" t="n"/>
      <c r="P39" s="6" t="n"/>
    </row>
    <row r="40" ht="22" customHeight="1">
      <c r="B40" s="24">
        <f>IF(C40="","","CA-"&amp;TEXT(COUNTA($C$5:C40),"000"))</f>
        <v/>
      </c>
      <c r="C40" s="10" t="n"/>
      <c r="D40" s="10" t="n"/>
      <c r="E40" s="10" t="n"/>
      <c r="F40" s="10" t="n"/>
      <c r="G40" s="10" t="n"/>
      <c r="H40" s="10" t="n"/>
      <c r="I40" s="12" t="n"/>
      <c r="J40" s="12" t="n"/>
      <c r="K40" s="10" t="n"/>
      <c r="L40" s="12" t="n"/>
      <c r="M40" s="10" t="n"/>
      <c r="N40" s="10" t="n"/>
      <c r="O40" s="10" t="n"/>
      <c r="P40" s="10" t="n"/>
    </row>
    <row r="41" ht="22" customHeight="1">
      <c r="B41" s="25">
        <f>IF(C41="","","CA-"&amp;TEXT(COUNTA($C$5:C41),"000"))</f>
        <v/>
      </c>
      <c r="C41" s="6" t="n"/>
      <c r="D41" s="6" t="n"/>
      <c r="E41" s="6" t="n"/>
      <c r="F41" s="6" t="n"/>
      <c r="G41" s="6" t="n"/>
      <c r="H41" s="6" t="n"/>
      <c r="I41" s="8" t="n"/>
      <c r="J41" s="8" t="n"/>
      <c r="K41" s="6" t="n"/>
      <c r="L41" s="8" t="n"/>
      <c r="M41" s="6" t="n"/>
      <c r="N41" s="6" t="n"/>
      <c r="O41" s="6" t="n"/>
      <c r="P41" s="6" t="n"/>
    </row>
    <row r="42" ht="22" customHeight="1">
      <c r="B42" s="24">
        <f>IF(C42="","","CA-"&amp;TEXT(COUNTA($C$5:C42),"000"))</f>
        <v/>
      </c>
      <c r="C42" s="10" t="n"/>
      <c r="D42" s="10" t="n"/>
      <c r="E42" s="10" t="n"/>
      <c r="F42" s="10" t="n"/>
      <c r="G42" s="10" t="n"/>
      <c r="H42" s="10" t="n"/>
      <c r="I42" s="12" t="n"/>
      <c r="J42" s="12" t="n"/>
      <c r="K42" s="10" t="n"/>
      <c r="L42" s="12" t="n"/>
      <c r="M42" s="10" t="n"/>
      <c r="N42" s="10" t="n"/>
      <c r="O42" s="10" t="n"/>
      <c r="P42" s="10" t="n"/>
    </row>
    <row r="43" ht="22" customHeight="1">
      <c r="B43" s="25">
        <f>IF(C43="","","CA-"&amp;TEXT(COUNTA($C$5:C43),"000"))</f>
        <v/>
      </c>
      <c r="C43" s="6" t="n"/>
      <c r="D43" s="6" t="n"/>
      <c r="E43" s="6" t="n"/>
      <c r="F43" s="6" t="n"/>
      <c r="G43" s="6" t="n"/>
      <c r="H43" s="6" t="n"/>
      <c r="I43" s="8" t="n"/>
      <c r="J43" s="8" t="n"/>
      <c r="K43" s="6" t="n"/>
      <c r="L43" s="8" t="n"/>
      <c r="M43" s="6" t="n"/>
      <c r="N43" s="6" t="n"/>
      <c r="O43" s="6" t="n"/>
      <c r="P43" s="6" t="n"/>
    </row>
    <row r="44" ht="22" customHeight="1">
      <c r="B44" s="24">
        <f>IF(C44="","","CA-"&amp;TEXT(COUNTA($C$5:C44),"000"))</f>
        <v/>
      </c>
      <c r="C44" s="10" t="n"/>
      <c r="D44" s="10" t="n"/>
      <c r="E44" s="10" t="n"/>
      <c r="F44" s="10" t="n"/>
      <c r="G44" s="10" t="n"/>
      <c r="H44" s="10" t="n"/>
      <c r="I44" s="12" t="n"/>
      <c r="J44" s="12" t="n"/>
      <c r="K44" s="10" t="n"/>
      <c r="L44" s="12" t="n"/>
      <c r="M44" s="10" t="n"/>
      <c r="N44" s="10" t="n"/>
      <c r="O44" s="10" t="n"/>
      <c r="P44" s="10" t="n"/>
    </row>
    <row r="45" ht="22" customHeight="1">
      <c r="B45" s="25">
        <f>IF(C45="","","CA-"&amp;TEXT(COUNTA($C$5:C45),"000"))</f>
        <v/>
      </c>
      <c r="C45" s="6" t="n"/>
      <c r="D45" s="6" t="n"/>
      <c r="E45" s="6" t="n"/>
      <c r="F45" s="6" t="n"/>
      <c r="G45" s="6" t="n"/>
      <c r="H45" s="6" t="n"/>
      <c r="I45" s="8" t="n"/>
      <c r="J45" s="8" t="n"/>
      <c r="K45" s="6" t="n"/>
      <c r="L45" s="8" t="n"/>
      <c r="M45" s="6" t="n"/>
      <c r="N45" s="6" t="n"/>
      <c r="O45" s="6" t="n"/>
      <c r="P45" s="6" t="n"/>
    </row>
    <row r="46" ht="22" customHeight="1">
      <c r="B46" s="24">
        <f>IF(C46="","","CA-"&amp;TEXT(COUNTA($C$5:C46),"000"))</f>
        <v/>
      </c>
      <c r="C46" s="10" t="n"/>
      <c r="D46" s="10" t="n"/>
      <c r="E46" s="10" t="n"/>
      <c r="F46" s="10" t="n"/>
      <c r="G46" s="10" t="n"/>
      <c r="H46" s="10" t="n"/>
      <c r="I46" s="12" t="n"/>
      <c r="J46" s="12" t="n"/>
      <c r="K46" s="10" t="n"/>
      <c r="L46" s="12" t="n"/>
      <c r="M46" s="10" t="n"/>
      <c r="N46" s="10" t="n"/>
      <c r="O46" s="10" t="n"/>
      <c r="P46" s="10" t="n"/>
    </row>
    <row r="47" ht="22" customHeight="1">
      <c r="B47" s="25">
        <f>IF(C47="","","CA-"&amp;TEXT(COUNTA($C$5:C47),"000"))</f>
        <v/>
      </c>
      <c r="C47" s="6" t="n"/>
      <c r="D47" s="6" t="n"/>
      <c r="E47" s="6" t="n"/>
      <c r="F47" s="6" t="n"/>
      <c r="G47" s="6" t="n"/>
      <c r="H47" s="6" t="n"/>
      <c r="I47" s="8" t="n"/>
      <c r="J47" s="8" t="n"/>
      <c r="K47" s="6" t="n"/>
      <c r="L47" s="8" t="n"/>
      <c r="M47" s="6" t="n"/>
      <c r="N47" s="6" t="n"/>
      <c r="O47" s="6" t="n"/>
      <c r="P47" s="6" t="n"/>
    </row>
    <row r="48" ht="22" customHeight="1">
      <c r="B48" s="24">
        <f>IF(C48="","","CA-"&amp;TEXT(COUNTA($C$5:C48),"000"))</f>
        <v/>
      </c>
      <c r="C48" s="10" t="n"/>
      <c r="D48" s="10" t="n"/>
      <c r="E48" s="10" t="n"/>
      <c r="F48" s="10" t="n"/>
      <c r="G48" s="10" t="n"/>
      <c r="H48" s="10" t="n"/>
      <c r="I48" s="12" t="n"/>
      <c r="J48" s="12" t="n"/>
      <c r="K48" s="10" t="n"/>
      <c r="L48" s="12" t="n"/>
      <c r="M48" s="10" t="n"/>
      <c r="N48" s="10" t="n"/>
      <c r="O48" s="10" t="n"/>
      <c r="P48" s="10" t="n"/>
    </row>
    <row r="49" ht="22" customHeight="1">
      <c r="B49" s="25">
        <f>IF(C49="","","CA-"&amp;TEXT(COUNTA($C$5:C49),"000"))</f>
        <v/>
      </c>
      <c r="C49" s="6" t="n"/>
      <c r="D49" s="6" t="n"/>
      <c r="E49" s="6" t="n"/>
      <c r="F49" s="6" t="n"/>
      <c r="G49" s="6" t="n"/>
      <c r="H49" s="6" t="n"/>
      <c r="I49" s="8" t="n"/>
      <c r="J49" s="8" t="n"/>
      <c r="K49" s="6" t="n"/>
      <c r="L49" s="8" t="n"/>
      <c r="M49" s="6" t="n"/>
      <c r="N49" s="6" t="n"/>
      <c r="O49" s="6" t="n"/>
      <c r="P49" s="6" t="n"/>
    </row>
    <row r="50" ht="22" customHeight="1">
      <c r="B50" s="24">
        <f>IF(C50="","","CA-"&amp;TEXT(COUNTA($C$5:C50),"000"))</f>
        <v/>
      </c>
      <c r="C50" s="10" t="n"/>
      <c r="D50" s="10" t="n"/>
      <c r="E50" s="10" t="n"/>
      <c r="F50" s="10" t="n"/>
      <c r="G50" s="10" t="n"/>
      <c r="H50" s="10" t="n"/>
      <c r="I50" s="12" t="n"/>
      <c r="J50" s="12" t="n"/>
      <c r="K50" s="10" t="n"/>
      <c r="L50" s="12" t="n"/>
      <c r="M50" s="10" t="n"/>
      <c r="N50" s="10" t="n"/>
      <c r="O50" s="10" t="n"/>
      <c r="P50" s="10" t="n"/>
    </row>
    <row r="51" ht="22" customHeight="1">
      <c r="B51" s="25">
        <f>IF(C51="","","CA-"&amp;TEXT(COUNTA($C$5:C51),"000"))</f>
        <v/>
      </c>
      <c r="C51" s="6" t="n"/>
      <c r="D51" s="6" t="n"/>
      <c r="E51" s="6" t="n"/>
      <c r="F51" s="6" t="n"/>
      <c r="G51" s="6" t="n"/>
      <c r="H51" s="6" t="n"/>
      <c r="I51" s="8" t="n"/>
      <c r="J51" s="8" t="n"/>
      <c r="K51" s="6" t="n"/>
      <c r="L51" s="8" t="n"/>
      <c r="M51" s="6" t="n"/>
      <c r="N51" s="6" t="n"/>
      <c r="O51" s="6" t="n"/>
      <c r="P51" s="6" t="n"/>
    </row>
    <row r="52" ht="22" customHeight="1">
      <c r="B52" s="24">
        <f>IF(C52="","","CA-"&amp;TEXT(COUNTA($C$5:C52),"000"))</f>
        <v/>
      </c>
      <c r="C52" s="10" t="n"/>
      <c r="D52" s="10" t="n"/>
      <c r="E52" s="10" t="n"/>
      <c r="F52" s="10" t="n"/>
      <c r="G52" s="10" t="n"/>
      <c r="H52" s="10" t="n"/>
      <c r="I52" s="12" t="n"/>
      <c r="J52" s="12" t="n"/>
      <c r="K52" s="10" t="n"/>
      <c r="L52" s="12" t="n"/>
      <c r="M52" s="10" t="n"/>
      <c r="N52" s="10" t="n"/>
      <c r="O52" s="10" t="n"/>
      <c r="P52" s="10" t="n"/>
    </row>
    <row r="53" ht="22" customHeight="1">
      <c r="B53" s="25">
        <f>IF(C53="","","CA-"&amp;TEXT(COUNTA($C$5:C53),"000"))</f>
        <v/>
      </c>
      <c r="C53" s="6" t="n"/>
      <c r="D53" s="6" t="n"/>
      <c r="E53" s="6" t="n"/>
      <c r="F53" s="6" t="n"/>
      <c r="G53" s="6" t="n"/>
      <c r="H53" s="6" t="n"/>
      <c r="I53" s="8" t="n"/>
      <c r="J53" s="8" t="n"/>
      <c r="K53" s="6" t="n"/>
      <c r="L53" s="8" t="n"/>
      <c r="M53" s="6" t="n"/>
      <c r="N53" s="6" t="n"/>
      <c r="O53" s="6" t="n"/>
      <c r="P53" s="6" t="n"/>
    </row>
    <row r="54" ht="22" customHeight="1">
      <c r="B54" s="24">
        <f>IF(C54="","","CA-"&amp;TEXT(COUNTA($C$5:C54),"000"))</f>
        <v/>
      </c>
      <c r="C54" s="10" t="n"/>
      <c r="D54" s="10" t="n"/>
      <c r="E54" s="10" t="n"/>
      <c r="F54" s="10" t="n"/>
      <c r="G54" s="10" t="n"/>
      <c r="H54" s="10" t="n"/>
      <c r="I54" s="12" t="n"/>
      <c r="J54" s="12" t="n"/>
      <c r="K54" s="10" t="n"/>
      <c r="L54" s="12" t="n"/>
      <c r="M54" s="10" t="n"/>
      <c r="N54" s="10" t="n"/>
      <c r="O54" s="10" t="n"/>
      <c r="P54" s="10" t="n"/>
    </row>
    <row r="55" ht="22" customHeight="1">
      <c r="B55" s="25">
        <f>IF(C55="","","CA-"&amp;TEXT(COUNTA($C$5:C55),"000"))</f>
        <v/>
      </c>
      <c r="C55" s="6" t="n"/>
      <c r="D55" s="6" t="n"/>
      <c r="E55" s="6" t="n"/>
      <c r="F55" s="6" t="n"/>
      <c r="G55" s="6" t="n"/>
      <c r="H55" s="6" t="n"/>
      <c r="I55" s="8" t="n"/>
      <c r="J55" s="8" t="n"/>
      <c r="K55" s="6" t="n"/>
      <c r="L55" s="8" t="n"/>
      <c r="M55" s="6" t="n"/>
      <c r="N55" s="6" t="n"/>
      <c r="O55" s="6" t="n"/>
      <c r="P55" s="6" t="n"/>
    </row>
    <row r="56" ht="22" customHeight="1">
      <c r="B56" s="24">
        <f>IF(C56="","","CA-"&amp;TEXT(COUNTA($C$5:C56),"000"))</f>
        <v/>
      </c>
      <c r="C56" s="10" t="n"/>
      <c r="D56" s="10" t="n"/>
      <c r="E56" s="10" t="n"/>
      <c r="F56" s="10" t="n"/>
      <c r="G56" s="10" t="n"/>
      <c r="H56" s="10" t="n"/>
      <c r="I56" s="12" t="n"/>
      <c r="J56" s="12" t="n"/>
      <c r="K56" s="10" t="n"/>
      <c r="L56" s="12" t="n"/>
      <c r="M56" s="10" t="n"/>
      <c r="N56" s="10" t="n"/>
      <c r="O56" s="10" t="n"/>
      <c r="P56" s="10" t="n"/>
    </row>
    <row r="57" ht="22" customHeight="1">
      <c r="B57" s="25">
        <f>IF(C57="","","CA-"&amp;TEXT(COUNTA($C$5:C57),"000"))</f>
        <v/>
      </c>
      <c r="C57" s="6" t="n"/>
      <c r="D57" s="6" t="n"/>
      <c r="E57" s="6" t="n"/>
      <c r="F57" s="6" t="n"/>
      <c r="G57" s="6" t="n"/>
      <c r="H57" s="6" t="n"/>
      <c r="I57" s="8" t="n"/>
      <c r="J57" s="8" t="n"/>
      <c r="K57" s="6" t="n"/>
      <c r="L57" s="8" t="n"/>
      <c r="M57" s="6" t="n"/>
      <c r="N57" s="6" t="n"/>
      <c r="O57" s="6" t="n"/>
      <c r="P57" s="6" t="n"/>
    </row>
    <row r="58" ht="22" customHeight="1">
      <c r="B58" s="24">
        <f>IF(C58="","","CA-"&amp;TEXT(COUNTA($C$5:C58),"000"))</f>
        <v/>
      </c>
      <c r="C58" s="10" t="n"/>
      <c r="D58" s="10" t="n"/>
      <c r="E58" s="10" t="n"/>
      <c r="F58" s="10" t="n"/>
      <c r="G58" s="10" t="n"/>
      <c r="H58" s="10" t="n"/>
      <c r="I58" s="12" t="n"/>
      <c r="J58" s="12" t="n"/>
      <c r="K58" s="10" t="n"/>
      <c r="L58" s="12" t="n"/>
      <c r="M58" s="10" t="n"/>
      <c r="N58" s="10" t="n"/>
      <c r="O58" s="10" t="n"/>
      <c r="P58" s="10" t="n"/>
    </row>
    <row r="59" ht="22" customHeight="1">
      <c r="B59" s="25">
        <f>IF(C59="","","CA-"&amp;TEXT(COUNTA($C$5:C59),"000"))</f>
        <v/>
      </c>
      <c r="C59" s="6" t="n"/>
      <c r="D59" s="6" t="n"/>
      <c r="E59" s="6" t="n"/>
      <c r="F59" s="6" t="n"/>
      <c r="G59" s="6" t="n"/>
      <c r="H59" s="6" t="n"/>
      <c r="I59" s="8" t="n"/>
      <c r="J59" s="8" t="n"/>
      <c r="K59" s="6" t="n"/>
      <c r="L59" s="8" t="n"/>
      <c r="M59" s="6" t="n"/>
      <c r="N59" s="6" t="n"/>
      <c r="O59" s="6" t="n"/>
      <c r="P59" s="6" t="n"/>
    </row>
    <row r="60" ht="22" customHeight="1">
      <c r="B60" s="24">
        <f>IF(C60="","","CA-"&amp;TEXT(COUNTA($C$5:C60),"000"))</f>
        <v/>
      </c>
      <c r="C60" s="10" t="n"/>
      <c r="D60" s="10" t="n"/>
      <c r="E60" s="10" t="n"/>
      <c r="F60" s="10" t="n"/>
      <c r="G60" s="10" t="n"/>
      <c r="H60" s="10" t="n"/>
      <c r="I60" s="12" t="n"/>
      <c r="J60" s="12" t="n"/>
      <c r="K60" s="10" t="n"/>
      <c r="L60" s="12" t="n"/>
      <c r="M60" s="10" t="n"/>
      <c r="N60" s="10" t="n"/>
      <c r="O60" s="10" t="n"/>
      <c r="P60" s="10" t="n"/>
    </row>
    <row r="61" ht="22" customHeight="1">
      <c r="B61" s="25">
        <f>IF(C61="","","CA-"&amp;TEXT(COUNTA($C$5:C61),"000"))</f>
        <v/>
      </c>
      <c r="C61" s="6" t="n"/>
      <c r="D61" s="6" t="n"/>
      <c r="E61" s="6" t="n"/>
      <c r="F61" s="6" t="n"/>
      <c r="G61" s="6" t="n"/>
      <c r="H61" s="6" t="n"/>
      <c r="I61" s="8" t="n"/>
      <c r="J61" s="8" t="n"/>
      <c r="K61" s="6" t="n"/>
      <c r="L61" s="8" t="n"/>
      <c r="M61" s="6" t="n"/>
      <c r="N61" s="6" t="n"/>
      <c r="O61" s="6" t="n"/>
      <c r="P61" s="6" t="n"/>
    </row>
    <row r="62" ht="22" customHeight="1">
      <c r="B62" s="24">
        <f>IF(C62="","","CA-"&amp;TEXT(COUNTA($C$5:C62),"000"))</f>
        <v/>
      </c>
      <c r="C62" s="10" t="n"/>
      <c r="D62" s="10" t="n"/>
      <c r="E62" s="10" t="n"/>
      <c r="F62" s="10" t="n"/>
      <c r="G62" s="10" t="n"/>
      <c r="H62" s="10" t="n"/>
      <c r="I62" s="12" t="n"/>
      <c r="J62" s="12" t="n"/>
      <c r="K62" s="10" t="n"/>
      <c r="L62" s="12" t="n"/>
      <c r="M62" s="10" t="n"/>
      <c r="N62" s="10" t="n"/>
      <c r="O62" s="10" t="n"/>
      <c r="P62" s="10" t="n"/>
    </row>
    <row r="63" ht="22" customHeight="1">
      <c r="B63" s="25">
        <f>IF(C63="","","CA-"&amp;TEXT(COUNTA($C$5:C63),"000"))</f>
        <v/>
      </c>
      <c r="C63" s="6" t="n"/>
      <c r="D63" s="6" t="n"/>
      <c r="E63" s="6" t="n"/>
      <c r="F63" s="6" t="n"/>
      <c r="G63" s="6" t="n"/>
      <c r="H63" s="6" t="n"/>
      <c r="I63" s="8" t="n"/>
      <c r="J63" s="8" t="n"/>
      <c r="K63" s="6" t="n"/>
      <c r="L63" s="8" t="n"/>
      <c r="M63" s="6" t="n"/>
      <c r="N63" s="6" t="n"/>
      <c r="O63" s="6" t="n"/>
      <c r="P63" s="6" t="n"/>
    </row>
    <row r="64" ht="22" customHeight="1">
      <c r="B64" s="24">
        <f>IF(C64="","","CA-"&amp;TEXT(COUNTA($C$5:C64),"000"))</f>
        <v/>
      </c>
      <c r="C64" s="10" t="n"/>
      <c r="D64" s="10" t="n"/>
      <c r="E64" s="10" t="n"/>
      <c r="F64" s="10" t="n"/>
      <c r="G64" s="10" t="n"/>
      <c r="H64" s="10" t="n"/>
      <c r="I64" s="12" t="n"/>
      <c r="J64" s="12" t="n"/>
      <c r="K64" s="10" t="n"/>
      <c r="L64" s="12" t="n"/>
      <c r="M64" s="10" t="n"/>
      <c r="N64" s="10" t="n"/>
      <c r="O64" s="10" t="n"/>
      <c r="P64" s="10" t="n"/>
    </row>
    <row r="65" ht="22" customHeight="1">
      <c r="B65" s="25">
        <f>IF(C65="","","CA-"&amp;TEXT(COUNTA($C$5:C65),"000"))</f>
        <v/>
      </c>
      <c r="C65" s="6" t="n"/>
      <c r="D65" s="6" t="n"/>
      <c r="E65" s="6" t="n"/>
      <c r="F65" s="6" t="n"/>
      <c r="G65" s="6" t="n"/>
      <c r="H65" s="6" t="n"/>
      <c r="I65" s="8" t="n"/>
      <c r="J65" s="8" t="n"/>
      <c r="K65" s="6" t="n"/>
      <c r="L65" s="8" t="n"/>
      <c r="M65" s="6" t="n"/>
      <c r="N65" s="6" t="n"/>
      <c r="O65" s="6" t="n"/>
      <c r="P65" s="6" t="n"/>
    </row>
    <row r="66" ht="22" customHeight="1">
      <c r="B66" s="24">
        <f>IF(C66="","","CA-"&amp;TEXT(COUNTA($C$5:C66),"000"))</f>
        <v/>
      </c>
      <c r="C66" s="10" t="n"/>
      <c r="D66" s="10" t="n"/>
      <c r="E66" s="10" t="n"/>
      <c r="F66" s="10" t="n"/>
      <c r="G66" s="10" t="n"/>
      <c r="H66" s="10" t="n"/>
      <c r="I66" s="12" t="n"/>
      <c r="J66" s="12" t="n"/>
      <c r="K66" s="10" t="n"/>
      <c r="L66" s="12" t="n"/>
      <c r="M66" s="10" t="n"/>
      <c r="N66" s="10" t="n"/>
      <c r="O66" s="10" t="n"/>
      <c r="P66" s="10" t="n"/>
    </row>
    <row r="67" ht="22" customHeight="1">
      <c r="B67" s="25">
        <f>IF(C67="","","CA-"&amp;TEXT(COUNTA($C$5:C67),"000"))</f>
        <v/>
      </c>
      <c r="C67" s="6" t="n"/>
      <c r="D67" s="6" t="n"/>
      <c r="E67" s="6" t="n"/>
      <c r="F67" s="6" t="n"/>
      <c r="G67" s="6" t="n"/>
      <c r="H67" s="6" t="n"/>
      <c r="I67" s="8" t="n"/>
      <c r="J67" s="8" t="n"/>
      <c r="K67" s="6" t="n"/>
      <c r="L67" s="8" t="n"/>
      <c r="M67" s="6" t="n"/>
      <c r="N67" s="6" t="n"/>
      <c r="O67" s="6" t="n"/>
      <c r="P67" s="6" t="n"/>
    </row>
    <row r="68" ht="22" customHeight="1">
      <c r="B68" s="24">
        <f>IF(C68="","","CA-"&amp;TEXT(COUNTA($C$5:C68),"000"))</f>
        <v/>
      </c>
      <c r="C68" s="10" t="n"/>
      <c r="D68" s="10" t="n"/>
      <c r="E68" s="10" t="n"/>
      <c r="F68" s="10" t="n"/>
      <c r="G68" s="10" t="n"/>
      <c r="H68" s="10" t="n"/>
      <c r="I68" s="12" t="n"/>
      <c r="J68" s="12" t="n"/>
      <c r="K68" s="10" t="n"/>
      <c r="L68" s="12" t="n"/>
      <c r="M68" s="10" t="n"/>
      <c r="N68" s="10" t="n"/>
      <c r="O68" s="10" t="n"/>
      <c r="P68" s="10" t="n"/>
    </row>
    <row r="69" ht="22" customHeight="1">
      <c r="B69" s="25">
        <f>IF(C69="","","CA-"&amp;TEXT(COUNTA($C$5:C69),"000"))</f>
        <v/>
      </c>
      <c r="C69" s="6" t="n"/>
      <c r="D69" s="6" t="n"/>
      <c r="E69" s="6" t="n"/>
      <c r="F69" s="6" t="n"/>
      <c r="G69" s="6" t="n"/>
      <c r="H69" s="6" t="n"/>
      <c r="I69" s="8" t="n"/>
      <c r="J69" s="8" t="n"/>
      <c r="K69" s="6" t="n"/>
      <c r="L69" s="8" t="n"/>
      <c r="M69" s="6" t="n"/>
      <c r="N69" s="6" t="n"/>
      <c r="O69" s="6" t="n"/>
      <c r="P69" s="6" t="n"/>
    </row>
    <row r="70" ht="22" customHeight="1">
      <c r="B70" s="24">
        <f>IF(C70="","","CA-"&amp;TEXT(COUNTA($C$5:C70),"000"))</f>
        <v/>
      </c>
      <c r="C70" s="10" t="n"/>
      <c r="D70" s="10" t="n"/>
      <c r="E70" s="10" t="n"/>
      <c r="F70" s="10" t="n"/>
      <c r="G70" s="10" t="n"/>
      <c r="H70" s="10" t="n"/>
      <c r="I70" s="12" t="n"/>
      <c r="J70" s="12" t="n"/>
      <c r="K70" s="10" t="n"/>
      <c r="L70" s="12" t="n"/>
      <c r="M70" s="10" t="n"/>
      <c r="N70" s="10" t="n"/>
      <c r="O70" s="10" t="n"/>
      <c r="P70" s="10" t="n"/>
    </row>
    <row r="71" ht="22" customHeight="1">
      <c r="B71" s="25">
        <f>IF(C71="","","CA-"&amp;TEXT(COUNTA($C$5:C71),"000"))</f>
        <v/>
      </c>
      <c r="C71" s="6" t="n"/>
      <c r="D71" s="6" t="n"/>
      <c r="E71" s="6" t="n"/>
      <c r="F71" s="6" t="n"/>
      <c r="G71" s="6" t="n"/>
      <c r="H71" s="6" t="n"/>
      <c r="I71" s="8" t="n"/>
      <c r="J71" s="8" t="n"/>
      <c r="K71" s="6" t="n"/>
      <c r="L71" s="8" t="n"/>
      <c r="M71" s="6" t="n"/>
      <c r="N71" s="6" t="n"/>
      <c r="O71" s="6" t="n"/>
      <c r="P71" s="6" t="n"/>
    </row>
    <row r="72" ht="22" customHeight="1">
      <c r="B72" s="24">
        <f>IF(C72="","","CA-"&amp;TEXT(COUNTA($C$5:C72),"000"))</f>
        <v/>
      </c>
      <c r="C72" s="10" t="n"/>
      <c r="D72" s="10" t="n"/>
      <c r="E72" s="10" t="n"/>
      <c r="F72" s="10" t="n"/>
      <c r="G72" s="10" t="n"/>
      <c r="H72" s="10" t="n"/>
      <c r="I72" s="12" t="n"/>
      <c r="J72" s="12" t="n"/>
      <c r="K72" s="10" t="n"/>
      <c r="L72" s="12" t="n"/>
      <c r="M72" s="10" t="n"/>
      <c r="N72" s="10" t="n"/>
      <c r="O72" s="10" t="n"/>
      <c r="P72" s="10" t="n"/>
    </row>
    <row r="73" ht="22" customHeight="1">
      <c r="B73" s="25">
        <f>IF(C73="","","CA-"&amp;TEXT(COUNTA($C$5:C73),"000"))</f>
        <v/>
      </c>
      <c r="C73" s="6" t="n"/>
      <c r="D73" s="6" t="n"/>
      <c r="E73" s="6" t="n"/>
      <c r="F73" s="6" t="n"/>
      <c r="G73" s="6" t="n"/>
      <c r="H73" s="6" t="n"/>
      <c r="I73" s="8" t="n"/>
      <c r="J73" s="8" t="n"/>
      <c r="K73" s="6" t="n"/>
      <c r="L73" s="8" t="n"/>
      <c r="M73" s="6" t="n"/>
      <c r="N73" s="6" t="n"/>
      <c r="O73" s="6" t="n"/>
      <c r="P73" s="6" t="n"/>
    </row>
    <row r="74" ht="22" customHeight="1">
      <c r="B74" s="24">
        <f>IF(C74="","","CA-"&amp;TEXT(COUNTA($C$5:C74),"000"))</f>
        <v/>
      </c>
      <c r="C74" s="10" t="n"/>
      <c r="D74" s="10" t="n"/>
      <c r="E74" s="10" t="n"/>
      <c r="F74" s="10" t="n"/>
      <c r="G74" s="10" t="n"/>
      <c r="H74" s="10" t="n"/>
      <c r="I74" s="12" t="n"/>
      <c r="J74" s="12" t="n"/>
      <c r="K74" s="10" t="n"/>
      <c r="L74" s="12" t="n"/>
      <c r="M74" s="10" t="n"/>
      <c r="N74" s="10" t="n"/>
      <c r="O74" s="10" t="n"/>
      <c r="P74" s="10" t="n"/>
    </row>
    <row r="75" ht="22" customHeight="1">
      <c r="B75" s="25">
        <f>IF(C75="","","CA-"&amp;TEXT(COUNTA($C$5:C75),"000"))</f>
        <v/>
      </c>
      <c r="C75" s="6" t="n"/>
      <c r="D75" s="6" t="n"/>
      <c r="E75" s="6" t="n"/>
      <c r="F75" s="6" t="n"/>
      <c r="G75" s="6" t="n"/>
      <c r="H75" s="6" t="n"/>
      <c r="I75" s="8" t="n"/>
      <c r="J75" s="8" t="n"/>
      <c r="K75" s="6" t="n"/>
      <c r="L75" s="8" t="n"/>
      <c r="M75" s="6" t="n"/>
      <c r="N75" s="6" t="n"/>
      <c r="O75" s="6" t="n"/>
      <c r="P75" s="6" t="n"/>
    </row>
    <row r="76" ht="22" customHeight="1">
      <c r="B76" s="24">
        <f>IF(C76="","","CA-"&amp;TEXT(COUNTA($C$5:C76),"000"))</f>
        <v/>
      </c>
      <c r="C76" s="10" t="n"/>
      <c r="D76" s="10" t="n"/>
      <c r="E76" s="10" t="n"/>
      <c r="F76" s="10" t="n"/>
      <c r="G76" s="10" t="n"/>
      <c r="H76" s="10" t="n"/>
      <c r="I76" s="12" t="n"/>
      <c r="J76" s="12" t="n"/>
      <c r="K76" s="10" t="n"/>
      <c r="L76" s="12" t="n"/>
      <c r="M76" s="10" t="n"/>
      <c r="N76" s="10" t="n"/>
      <c r="O76" s="10" t="n"/>
      <c r="P76" s="10" t="n"/>
    </row>
    <row r="77" ht="22" customHeight="1">
      <c r="B77" s="25">
        <f>IF(C77="","","CA-"&amp;TEXT(COUNTA($C$5:C77),"000"))</f>
        <v/>
      </c>
      <c r="C77" s="6" t="n"/>
      <c r="D77" s="6" t="n"/>
      <c r="E77" s="6" t="n"/>
      <c r="F77" s="6" t="n"/>
      <c r="G77" s="6" t="n"/>
      <c r="H77" s="6" t="n"/>
      <c r="I77" s="8" t="n"/>
      <c r="J77" s="8" t="n"/>
      <c r="K77" s="6" t="n"/>
      <c r="L77" s="8" t="n"/>
      <c r="M77" s="6" t="n"/>
      <c r="N77" s="6" t="n"/>
      <c r="O77" s="6" t="n"/>
      <c r="P77" s="6" t="n"/>
    </row>
    <row r="78" ht="22" customHeight="1">
      <c r="B78" s="24">
        <f>IF(C78="","","CA-"&amp;TEXT(COUNTA($C$5:C78),"000"))</f>
        <v/>
      </c>
      <c r="C78" s="10" t="n"/>
      <c r="D78" s="10" t="n"/>
      <c r="E78" s="10" t="n"/>
      <c r="F78" s="10" t="n"/>
      <c r="G78" s="10" t="n"/>
      <c r="H78" s="10" t="n"/>
      <c r="I78" s="12" t="n"/>
      <c r="J78" s="12" t="n"/>
      <c r="K78" s="10" t="n"/>
      <c r="L78" s="12" t="n"/>
      <c r="M78" s="10" t="n"/>
      <c r="N78" s="10" t="n"/>
      <c r="O78" s="10" t="n"/>
      <c r="P78" s="10" t="n"/>
    </row>
    <row r="79" ht="22" customHeight="1">
      <c r="B79" s="25">
        <f>IF(C79="","","CA-"&amp;TEXT(COUNTA($C$5:C79),"000"))</f>
        <v/>
      </c>
      <c r="C79" s="6" t="n"/>
      <c r="D79" s="6" t="n"/>
      <c r="E79" s="6" t="n"/>
      <c r="F79" s="6" t="n"/>
      <c r="G79" s="6" t="n"/>
      <c r="H79" s="6" t="n"/>
      <c r="I79" s="8" t="n"/>
      <c r="J79" s="8" t="n"/>
      <c r="K79" s="6" t="n"/>
      <c r="L79" s="8" t="n"/>
      <c r="M79" s="6" t="n"/>
      <c r="N79" s="6" t="n"/>
      <c r="O79" s="6" t="n"/>
      <c r="P79" s="6" t="n"/>
    </row>
    <row r="80" ht="22" customHeight="1">
      <c r="B80" s="24">
        <f>IF(C80="","","CA-"&amp;TEXT(COUNTA($C$5:C80),"000"))</f>
        <v/>
      </c>
      <c r="C80" s="10" t="n"/>
      <c r="D80" s="10" t="n"/>
      <c r="E80" s="10" t="n"/>
      <c r="F80" s="10" t="n"/>
      <c r="G80" s="10" t="n"/>
      <c r="H80" s="10" t="n"/>
      <c r="I80" s="12" t="n"/>
      <c r="J80" s="12" t="n"/>
      <c r="K80" s="10" t="n"/>
      <c r="L80" s="12" t="n"/>
      <c r="M80" s="10" t="n"/>
      <c r="N80" s="10" t="n"/>
      <c r="O80" s="10" t="n"/>
      <c r="P80" s="10" t="n"/>
    </row>
    <row r="81" ht="22" customHeight="1">
      <c r="B81" s="25">
        <f>IF(C81="","","CA-"&amp;TEXT(COUNTA($C$5:C81),"000"))</f>
        <v/>
      </c>
      <c r="C81" s="6" t="n"/>
      <c r="D81" s="6" t="n"/>
      <c r="E81" s="6" t="n"/>
      <c r="F81" s="6" t="n"/>
      <c r="G81" s="6" t="n"/>
      <c r="H81" s="6" t="n"/>
      <c r="I81" s="8" t="n"/>
      <c r="J81" s="8" t="n"/>
      <c r="K81" s="6" t="n"/>
      <c r="L81" s="8" t="n"/>
      <c r="M81" s="6" t="n"/>
      <c r="N81" s="6" t="n"/>
      <c r="O81" s="6" t="n"/>
      <c r="P81" s="6" t="n"/>
    </row>
    <row r="82" ht="22" customHeight="1">
      <c r="B82" s="24">
        <f>IF(C82="","","CA-"&amp;TEXT(COUNTA($C$5:C82),"000"))</f>
        <v/>
      </c>
      <c r="C82" s="10" t="n"/>
      <c r="D82" s="10" t="n"/>
      <c r="E82" s="10" t="n"/>
      <c r="F82" s="10" t="n"/>
      <c r="G82" s="10" t="n"/>
      <c r="H82" s="10" t="n"/>
      <c r="I82" s="12" t="n"/>
      <c r="J82" s="12" t="n"/>
      <c r="K82" s="10" t="n"/>
      <c r="L82" s="12" t="n"/>
      <c r="M82" s="10" t="n"/>
      <c r="N82" s="10" t="n"/>
      <c r="O82" s="10" t="n"/>
      <c r="P82" s="10" t="n"/>
    </row>
    <row r="83" ht="22" customHeight="1">
      <c r="B83" s="25">
        <f>IF(C83="","","CA-"&amp;TEXT(COUNTA($C$5:C83),"000"))</f>
        <v/>
      </c>
      <c r="C83" s="6" t="n"/>
      <c r="D83" s="6" t="n"/>
      <c r="E83" s="6" t="n"/>
      <c r="F83" s="6" t="n"/>
      <c r="G83" s="6" t="n"/>
      <c r="H83" s="6" t="n"/>
      <c r="I83" s="8" t="n"/>
      <c r="J83" s="8" t="n"/>
      <c r="K83" s="6" t="n"/>
      <c r="L83" s="8" t="n"/>
      <c r="M83" s="6" t="n"/>
      <c r="N83" s="6" t="n"/>
      <c r="O83" s="6" t="n"/>
      <c r="P83" s="6" t="n"/>
    </row>
    <row r="84" ht="22" customHeight="1">
      <c r="B84" s="24">
        <f>IF(C84="","","CA-"&amp;TEXT(COUNTA($C$5:C84),"000"))</f>
        <v/>
      </c>
      <c r="C84" s="10" t="n"/>
      <c r="D84" s="10" t="n"/>
      <c r="E84" s="10" t="n"/>
      <c r="F84" s="10" t="n"/>
      <c r="G84" s="10" t="n"/>
      <c r="H84" s="10" t="n"/>
      <c r="I84" s="12" t="n"/>
      <c r="J84" s="12" t="n"/>
      <c r="K84" s="10" t="n"/>
      <c r="L84" s="12" t="n"/>
      <c r="M84" s="10" t="n"/>
      <c r="N84" s="10" t="n"/>
      <c r="O84" s="10" t="n"/>
      <c r="P84" s="10" t="n"/>
    </row>
    <row r="85" ht="22" customHeight="1">
      <c r="B85" s="25">
        <f>IF(C85="","","CA-"&amp;TEXT(COUNTA($C$5:C85),"000"))</f>
        <v/>
      </c>
      <c r="C85" s="6" t="n"/>
      <c r="D85" s="6" t="n"/>
      <c r="E85" s="6" t="n"/>
      <c r="F85" s="6" t="n"/>
      <c r="G85" s="6" t="n"/>
      <c r="H85" s="6" t="n"/>
      <c r="I85" s="8" t="n"/>
      <c r="J85" s="8" t="n"/>
      <c r="K85" s="6" t="n"/>
      <c r="L85" s="8" t="n"/>
      <c r="M85" s="6" t="n"/>
      <c r="N85" s="6" t="n"/>
      <c r="O85" s="6" t="n"/>
      <c r="P85" s="6" t="n"/>
    </row>
    <row r="86" ht="22" customHeight="1">
      <c r="B86" s="24">
        <f>IF(C86="","","CA-"&amp;TEXT(COUNTA($C$5:C86),"000"))</f>
        <v/>
      </c>
      <c r="C86" s="10" t="n"/>
      <c r="D86" s="10" t="n"/>
      <c r="E86" s="10" t="n"/>
      <c r="F86" s="10" t="n"/>
      <c r="G86" s="10" t="n"/>
      <c r="H86" s="10" t="n"/>
      <c r="I86" s="12" t="n"/>
      <c r="J86" s="12" t="n"/>
      <c r="K86" s="10" t="n"/>
      <c r="L86" s="12" t="n"/>
      <c r="M86" s="10" t="n"/>
      <c r="N86" s="10" t="n"/>
      <c r="O86" s="10" t="n"/>
      <c r="P86" s="10" t="n"/>
    </row>
    <row r="87" ht="22" customHeight="1">
      <c r="B87" s="25">
        <f>IF(C87="","","CA-"&amp;TEXT(COUNTA($C$5:C87),"000"))</f>
        <v/>
      </c>
      <c r="C87" s="6" t="n"/>
      <c r="D87" s="6" t="n"/>
      <c r="E87" s="6" t="n"/>
      <c r="F87" s="6" t="n"/>
      <c r="G87" s="6" t="n"/>
      <c r="H87" s="6" t="n"/>
      <c r="I87" s="8" t="n"/>
      <c r="J87" s="8" t="n"/>
      <c r="K87" s="6" t="n"/>
      <c r="L87" s="8" t="n"/>
      <c r="M87" s="6" t="n"/>
      <c r="N87" s="6" t="n"/>
      <c r="O87" s="6" t="n"/>
      <c r="P87" s="6" t="n"/>
    </row>
    <row r="89" ht="26" customHeight="1">
      <c r="B89" s="14" t="inlineStr">
        <is>
          <t>TOTAL</t>
        </is>
      </c>
      <c r="C89" s="14" t="n"/>
      <c r="D89" s="14" t="n"/>
      <c r="E89" s="14" t="n"/>
      <c r="F89" s="14" t="n"/>
      <c r="G89" s="14" t="n"/>
      <c r="H89" s="14" t="n"/>
      <c r="I89" s="15">
        <f>SUM(I5:I87)</f>
        <v/>
      </c>
      <c r="J89" s="15">
        <f>SUM(J5:J87)</f>
        <v/>
      </c>
      <c r="K89" s="14" t="n"/>
      <c r="L89" s="15">
        <f>SUM(L5:L87)</f>
        <v/>
      </c>
      <c r="M89" s="14" t="n"/>
      <c r="N89" s="14" t="n"/>
      <c r="O89" s="14" t="n"/>
      <c r="P89" s="14" t="n"/>
    </row>
    <row r="91">
      <c r="B91" s="16" t="inlineStr">
        <is>
          <t>INDICATEURS (mis a jour automatiquement)</t>
        </is>
      </c>
    </row>
    <row r="92" ht="22" customHeight="1">
      <c r="B92" s="25" t="inlineStr">
        <is>
          <t>Total cabinets</t>
        </is>
      </c>
      <c r="G92" s="17">
        <f>COUNTIF(C5:C87,"&lt;&gt;")</f>
        <v/>
      </c>
    </row>
    <row r="93" ht="22" customHeight="1">
      <c r="B93" s="24" t="inlineStr">
        <is>
          <t>Candidats fournis total</t>
        </is>
      </c>
      <c r="G93" s="18">
        <f>SUM(H5:H87)</f>
        <v/>
      </c>
    </row>
    <row r="94" ht="22" customHeight="1">
      <c r="B94" s="25" t="inlineStr">
        <is>
          <t>Recrutements total</t>
        </is>
      </c>
      <c r="G94" s="17">
        <f>SUM(I5:I87)</f>
        <v/>
      </c>
    </row>
    <row r="95" ht="22" customHeight="1">
      <c r="B95" s="24" t="inlineStr">
        <is>
          <t>Cout total (FCFA)</t>
        </is>
      </c>
      <c r="G95" s="31">
        <f>SUM(L5:L87)</f>
        <v/>
      </c>
    </row>
    <row r="98" ht="26" customHeight="1">
      <c r="B98" s="26" t="inlineStr">
        <is>
          <t>COMMENT UTILISER CET ONGLET ?</t>
        </is>
      </c>
    </row>
    <row r="99" ht="20" customHeight="1">
      <c r="B99" s="27" t="inlineStr">
        <is>
          <t>1. Saisissez le nom du cabinet — le numero CA-XXX se genere</t>
        </is>
      </c>
    </row>
    <row r="100" ht="20" customHeight="1">
      <c r="B100" s="27" t="inlineStr">
        <is>
          <t>2. Le taux de transformation se calcule: =SI(H5=0,"",I5/H5*100)</t>
        </is>
      </c>
    </row>
  </sheetData>
  <autoFilter ref="B4:P87"/>
  <mergeCells count="10">
    <mergeCell ref="B2:P2"/>
    <mergeCell ref="B98:J98"/>
    <mergeCell ref="B95:F95"/>
    <mergeCell ref="B100:L100"/>
    <mergeCell ref="B3:P3"/>
    <mergeCell ref="B91:H91"/>
    <mergeCell ref="B94:F94"/>
    <mergeCell ref="B99:L99"/>
    <mergeCell ref="B93:F93"/>
    <mergeCell ref="B92:F92"/>
  </mergeCells>
  <conditionalFormatting sqref="L5:L87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</conditionalFormatting>
  <conditionalFormatting sqref="B8:B87">
    <cfRule type="expression" priority="55" dxfId="3">
      <formula>AND($C8="",$C7&lt;&gt;"")</formula>
    </cfRule>
  </conditionalFormatting>
  <conditionalFormatting sqref="C8:C87">
    <cfRule type="expression" priority="56" dxfId="3">
      <formula>AND($C8="",$C7&lt;&gt;"")</formula>
    </cfRule>
  </conditionalFormatting>
  <conditionalFormatting sqref="D8:D87">
    <cfRule type="expression" priority="57" dxfId="3">
      <formula>AND($C8="",$C7&lt;&gt;"")</formula>
    </cfRule>
  </conditionalFormatting>
  <conditionalFormatting sqref="E8:E87">
    <cfRule type="expression" priority="58" dxfId="3">
      <formula>AND($C8="",$C7&lt;&gt;"")</formula>
    </cfRule>
  </conditionalFormatting>
  <conditionalFormatting sqref="F8:F87">
    <cfRule type="expression" priority="59" dxfId="3">
      <formula>AND($C8="",$C7&lt;&gt;"")</formula>
    </cfRule>
  </conditionalFormatting>
  <conditionalFormatting sqref="G8:G87">
    <cfRule type="expression" priority="60" dxfId="3">
      <formula>AND($C8="",$C7&lt;&gt;"")</formula>
    </cfRule>
  </conditionalFormatting>
  <conditionalFormatting sqref="H8:H87">
    <cfRule type="expression" priority="61" dxfId="3">
      <formula>AND($C8="",$C7&lt;&gt;"")</formula>
    </cfRule>
  </conditionalFormatting>
  <conditionalFormatting sqref="I8:I87">
    <cfRule type="expression" priority="62" dxfId="3">
      <formula>AND($C8="",$C7&lt;&gt;"")</formula>
    </cfRule>
  </conditionalFormatting>
  <conditionalFormatting sqref="J8:J87">
    <cfRule type="expression" priority="63" dxfId="3">
      <formula>AND($C8="",$C7&lt;&gt;"")</formula>
    </cfRule>
  </conditionalFormatting>
  <conditionalFormatting sqref="K8:K87">
    <cfRule type="expression" priority="64" dxfId="3">
      <formula>AND($C8="",$C7&lt;&gt;"")</formula>
    </cfRule>
  </conditionalFormatting>
  <conditionalFormatting sqref="L8:L87">
    <cfRule type="expression" priority="65" dxfId="3">
      <formula>AND($C8="",$C7&lt;&gt;"")</formula>
    </cfRule>
  </conditionalFormatting>
  <conditionalFormatting sqref="M8:M87">
    <cfRule type="expression" priority="66" dxfId="3">
      <formula>AND($C8="",$C7&lt;&gt;"")</formula>
    </cfRule>
  </conditionalFormatting>
  <conditionalFormatting sqref="N8:N87">
    <cfRule type="expression" priority="67" dxfId="3">
      <formula>AND($C8="",$C7&lt;&gt;"")</formula>
    </cfRule>
  </conditionalFormatting>
  <conditionalFormatting sqref="O8:O87">
    <cfRule type="expression" priority="68" dxfId="3">
      <formula>AND($C8="",$C7&lt;&gt;"")</formula>
    </cfRule>
  </conditionalFormatting>
  <conditionalFormatting sqref="P8:P87">
    <cfRule type="expression" priority="69" dxfId="3">
      <formula>AND($C8="",$C7&lt;&gt;"")</formula>
    </cfRule>
  </conditionalFormatting>
  <dataValidations count="3">
    <dataValidation sqref="C5:C87" showDropDown="0" showInputMessage="0" showErrorMessage="0" allowBlank="1" errorTitle="Erreur" error="Valeur invalide" promptTitle="Liste" prompt="Choisir dans la liste" type="list">
      <formula1>'_Lists'!$Z$2:$Z$9</formula1>
    </dataValidation>
    <dataValidation sqref="L5:L87" showDropDown="0" showInputMessage="0" showErrorMessage="0" allowBlank="1" errorTitle="Erreur" error="Valeur invalide" promptTitle="Liste" prompt="Choisir dans la liste" type="list">
      <formula1>'_Lists'!$AA$2:$AA$6</formula1>
    </dataValidation>
    <dataValidation sqref="M5:M87" showDropDown="0" showInputMessage="0" showErrorMessage="0" allowBlank="1" errorTitle="Erreur" error="Valeur invalide" promptTitle="Liste" prompt="Choisir dans la liste" type="list">
      <formula1>'_Lists'!$O$2:$O$3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Q9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20" customWidth="1" min="3" max="3"/>
    <col width="22" customWidth="1" min="4" max="4"/>
    <col width="14" customWidth="1" min="5" max="5"/>
    <col width="14" customWidth="1" min="6" max="6"/>
    <col width="10" customWidth="1" min="7" max="7"/>
    <col width="16" customWidth="1" min="8" max="8"/>
    <col width="14" customWidth="1" min="9" max="9"/>
    <col width="12" customWidth="1" min="10" max="10"/>
    <col width="14" customWidth="1" min="11" max="11"/>
    <col width="16" customWidth="1" min="12" max="12"/>
    <col width="24" customWidth="1" min="13" max="13"/>
    <col width="16" customWidth="1" min="14" max="14"/>
    <col width="14" customWidth="1" min="15" max="15"/>
    <col width="14" customWidth="1" min="16" max="16"/>
    <col width="28" customWidth="1" min="17" max="17"/>
  </cols>
  <sheetData>
    <row r="1" ht="15" customHeight="1"/>
    <row r="2" ht="32" customHeight="1">
      <c r="B2" s="3" t="inlineStr">
        <is>
          <t>PREVISION DES POSTES &amp; OFFRES D'EMPLOI</t>
        </is>
      </c>
    </row>
    <row r="3" ht="8" customHeight="1">
      <c r="B3" s="4" t="inlineStr">
        <is>
          <t>Planification previsionnelle des besoins en personnel</t>
        </is>
      </c>
    </row>
    <row r="4" ht="28" customHeight="1">
      <c r="B4" s="5" t="inlineStr">
        <is>
          <t>N° Offre</t>
        </is>
      </c>
      <c r="C4" s="5" t="inlineStr">
        <is>
          <t>Departement</t>
        </is>
      </c>
      <c r="D4" s="5" t="inlineStr">
        <is>
          <t>Poste</t>
        </is>
      </c>
      <c r="E4" s="5" t="inlineStr">
        <is>
          <t>Effectif Actuel</t>
        </is>
      </c>
      <c r="F4" s="5" t="inlineStr">
        <is>
          <t>Effectif Prevu</t>
        </is>
      </c>
      <c r="G4" s="5" t="inlineStr">
        <is>
          <t>Ecart</t>
        </is>
      </c>
      <c r="H4" s="5" t="inlineStr">
        <is>
          <t>Motif</t>
        </is>
      </c>
      <c r="I4" s="5" t="inlineStr">
        <is>
          <t>Date Besoin</t>
        </is>
      </c>
      <c r="J4" s="5" t="inlineStr">
        <is>
          <t>Priorite</t>
        </is>
      </c>
      <c r="K4" s="5" t="inlineStr">
        <is>
          <t>Statut Offre</t>
        </is>
      </c>
      <c r="L4" s="5" t="inlineStr">
        <is>
          <t>Budget (FCFA)</t>
        </is>
      </c>
      <c r="M4" s="5" t="inlineStr">
        <is>
          <t>Profil Recherche</t>
        </is>
      </c>
      <c r="N4" s="5" t="inlineStr">
        <is>
          <t>Canal Diffusion</t>
        </is>
      </c>
      <c r="O4" s="5" t="inlineStr">
        <is>
          <t>Date Publication</t>
        </is>
      </c>
      <c r="P4" s="5" t="inlineStr">
        <is>
          <t>Candidatures Recues</t>
        </is>
      </c>
      <c r="Q4" t="inlineStr">
        <is>
          <t>Notes</t>
        </is>
      </c>
    </row>
    <row r="5" ht="22" customHeight="1">
      <c r="B5" s="6" t="inlineStr">
        <is>
          <t>PO-001</t>
        </is>
      </c>
      <c r="C5" s="6" t="inlineStr">
        <is>
          <t>Restauration</t>
        </is>
      </c>
      <c r="D5" s="6" t="inlineStr">
        <is>
          <t>Chef cuisinier</t>
        </is>
      </c>
      <c r="E5" s="8" t="n">
        <v>2</v>
      </c>
      <c r="F5" s="8" t="n">
        <v>3</v>
      </c>
      <c r="G5" s="8" t="n">
        <v>1</v>
      </c>
      <c r="H5" s="6" t="inlineStr">
        <is>
          <t>Remplacement</t>
        </is>
      </c>
      <c r="I5" s="35" t="n">
        <v>45748</v>
      </c>
      <c r="J5" s="6" t="inlineStr">
        <is>
          <t>Haute</t>
        </is>
      </c>
      <c r="K5" s="6" t="inlineStr">
        <is>
          <t>A creer</t>
        </is>
      </c>
      <c r="L5" s="8" t="n">
        <v>300000</v>
      </c>
      <c r="M5" s="6" t="inlineStr">
        <is>
          <t>5 ans exp. hotellerie 4 etoiles</t>
        </is>
      </c>
      <c r="N5" s="6" t="inlineStr">
        <is>
          <t>Site web, LinkedIn</t>
        </is>
      </c>
      <c r="O5" s="35" t="n">
        <v>45717</v>
      </c>
      <c r="P5" s="8" t="n"/>
      <c r="Q5" t="inlineStr">
        <is>
          <t>Poste prioritaire haute saison</t>
        </is>
      </c>
    </row>
    <row r="6" ht="22" customHeight="1">
      <c r="B6" s="10" t="inlineStr">
        <is>
          <t>PO-002</t>
        </is>
      </c>
      <c r="C6" s="10" t="inlineStr">
        <is>
          <t>Herbergement</t>
        </is>
      </c>
      <c r="D6" s="10" t="inlineStr">
        <is>
          <t>Receptionniste de nuit</t>
        </is>
      </c>
      <c r="E6" s="12" t="n">
        <v>3</v>
      </c>
      <c r="F6" s="12" t="n">
        <v>4</v>
      </c>
      <c r="G6" s="12" t="n">
        <v>1</v>
      </c>
      <c r="H6" s="10" t="inlineStr">
        <is>
          <t>Saisonnalite</t>
        </is>
      </c>
      <c r="I6" s="36" t="n">
        <v>45809</v>
      </c>
      <c r="J6" s="10" t="inlineStr">
        <is>
          <t>Moyenne</t>
        </is>
      </c>
      <c r="K6" s="10" t="inlineStr">
        <is>
          <t>A creer</t>
        </is>
      </c>
      <c r="L6" s="12" t="n">
        <v>150000</v>
      </c>
      <c r="M6" s="10" t="inlineStr">
        <is>
          <t>Bilingue, experience hotel</t>
        </is>
      </c>
      <c r="N6" s="10" t="inlineStr">
        <is>
          <t>Site web, Salon emploi</t>
        </is>
      </c>
      <c r="O6" s="36" t="n"/>
      <c r="P6" s="12" t="n"/>
      <c r="Q6" t="inlineStr">
        <is>
          <t>Saison estivale</t>
        </is>
      </c>
    </row>
    <row r="7" ht="22" customHeight="1">
      <c r="B7" s="25">
        <f>IF(C7="","","PO-"&amp;TEXT(COUNTA($C$5:C7),"000"))</f>
        <v/>
      </c>
      <c r="C7" s="6" t="n"/>
      <c r="D7" s="6" t="n"/>
      <c r="E7" s="8" t="n"/>
      <c r="F7" s="8" t="n"/>
      <c r="G7" s="8" t="n"/>
      <c r="H7" s="6" t="n"/>
      <c r="I7" s="35" t="n"/>
      <c r="J7" s="6" t="n"/>
      <c r="K7" s="6" t="n"/>
      <c r="L7" s="8" t="n"/>
      <c r="M7" s="6" t="n"/>
      <c r="N7" s="6" t="n"/>
      <c r="O7" s="35" t="n"/>
      <c r="P7" s="8" t="n"/>
    </row>
    <row r="8" ht="22" customHeight="1">
      <c r="B8" s="24">
        <f>IF(C8="","","PO-"&amp;TEXT(COUNTA($C$5:C8),"000"))</f>
        <v/>
      </c>
      <c r="C8" s="10" t="n"/>
      <c r="D8" s="10" t="n"/>
      <c r="E8" s="12" t="n"/>
      <c r="F8" s="12" t="n"/>
      <c r="G8" s="12" t="n"/>
      <c r="H8" s="10" t="n"/>
      <c r="I8" s="36" t="n"/>
      <c r="J8" s="10" t="n"/>
      <c r="K8" s="10" t="n"/>
      <c r="L8" s="12" t="n"/>
      <c r="M8" s="10" t="n"/>
      <c r="N8" s="10" t="n"/>
      <c r="O8" s="36" t="n"/>
      <c r="P8" s="12" t="n"/>
    </row>
    <row r="9" ht="22" customHeight="1">
      <c r="B9" s="25">
        <f>IF(C9="","","PO-"&amp;TEXT(COUNTA($C$5:C9),"000"))</f>
        <v/>
      </c>
      <c r="C9" s="6" t="n"/>
      <c r="D9" s="6" t="n"/>
      <c r="E9" s="8" t="n"/>
      <c r="F9" s="8" t="n"/>
      <c r="G9" s="8" t="n"/>
      <c r="H9" s="6" t="n"/>
      <c r="I9" s="35" t="n"/>
      <c r="J9" s="6" t="n"/>
      <c r="K9" s="6" t="n"/>
      <c r="L9" s="8" t="n"/>
      <c r="M9" s="6" t="n"/>
      <c r="N9" s="6" t="n"/>
      <c r="O9" s="35" t="n"/>
      <c r="P9" s="8" t="n"/>
    </row>
    <row r="10" ht="22" customHeight="1">
      <c r="B10" s="24">
        <f>IF(C10="","","PO-"&amp;TEXT(COUNTA($C$5:C10),"000"))</f>
        <v/>
      </c>
      <c r="C10" s="10" t="n"/>
      <c r="D10" s="10" t="n"/>
      <c r="E10" s="12" t="n"/>
      <c r="F10" s="12" t="n"/>
      <c r="G10" s="12" t="n"/>
      <c r="H10" s="10" t="n"/>
      <c r="I10" s="36" t="n"/>
      <c r="J10" s="10" t="n"/>
      <c r="K10" s="10" t="n"/>
      <c r="L10" s="12" t="n"/>
      <c r="M10" s="10" t="n"/>
      <c r="N10" s="10" t="n"/>
      <c r="O10" s="36" t="n"/>
      <c r="P10" s="12" t="n"/>
    </row>
    <row r="11" ht="22" customHeight="1">
      <c r="B11" s="25">
        <f>IF(C11="","","PO-"&amp;TEXT(COUNTA($C$5:C11),"000"))</f>
        <v/>
      </c>
      <c r="C11" s="6" t="n"/>
      <c r="D11" s="6" t="n"/>
      <c r="E11" s="8" t="n"/>
      <c r="F11" s="8" t="n"/>
      <c r="G11" s="8" t="n"/>
      <c r="H11" s="6" t="n"/>
      <c r="I11" s="35" t="n"/>
      <c r="J11" s="6" t="n"/>
      <c r="K11" s="6" t="n"/>
      <c r="L11" s="8" t="n"/>
      <c r="M11" s="6" t="n"/>
      <c r="N11" s="6" t="n"/>
      <c r="O11" s="35" t="n"/>
      <c r="P11" s="8" t="n"/>
    </row>
    <row r="12" ht="22" customHeight="1">
      <c r="B12" s="24">
        <f>IF(C12="","","PO-"&amp;TEXT(COUNTA($C$5:C12),"000"))</f>
        <v/>
      </c>
      <c r="C12" s="10" t="n"/>
      <c r="D12" s="10" t="n"/>
      <c r="E12" s="12" t="n"/>
      <c r="F12" s="12" t="n"/>
      <c r="G12" s="12" t="n"/>
      <c r="H12" s="10" t="n"/>
      <c r="I12" s="36" t="n"/>
      <c r="J12" s="10" t="n"/>
      <c r="K12" s="10" t="n"/>
      <c r="L12" s="12" t="n"/>
      <c r="M12" s="10" t="n"/>
      <c r="N12" s="10" t="n"/>
      <c r="O12" s="36" t="n"/>
      <c r="P12" s="12" t="n"/>
    </row>
    <row r="13" ht="22" customHeight="1">
      <c r="B13" s="25">
        <f>IF(C13="","","PO-"&amp;TEXT(COUNTA($C$5:C13),"000"))</f>
        <v/>
      </c>
      <c r="C13" s="6" t="n"/>
      <c r="D13" s="6" t="n"/>
      <c r="E13" s="8" t="n"/>
      <c r="F13" s="8" t="n"/>
      <c r="G13" s="8" t="n"/>
      <c r="H13" s="6" t="n"/>
      <c r="I13" s="35" t="n"/>
      <c r="J13" s="6" t="n"/>
      <c r="K13" s="6" t="n"/>
      <c r="L13" s="8" t="n"/>
      <c r="M13" s="6" t="n"/>
      <c r="N13" s="6" t="n"/>
      <c r="O13" s="35" t="n"/>
      <c r="P13" s="8" t="n"/>
    </row>
    <row r="14" ht="22" customHeight="1">
      <c r="B14" s="24">
        <f>IF(C14="","","PO-"&amp;TEXT(COUNTA($C$5:C14),"000"))</f>
        <v/>
      </c>
      <c r="C14" s="10" t="n"/>
      <c r="D14" s="10" t="n"/>
      <c r="E14" s="12" t="n"/>
      <c r="F14" s="12" t="n"/>
      <c r="G14" s="12" t="n"/>
      <c r="H14" s="10" t="n"/>
      <c r="I14" s="36" t="n"/>
      <c r="J14" s="10" t="n"/>
      <c r="K14" s="10" t="n"/>
      <c r="L14" s="12" t="n"/>
      <c r="M14" s="10" t="n"/>
      <c r="N14" s="10" t="n"/>
      <c r="O14" s="36" t="n"/>
      <c r="P14" s="12" t="n"/>
    </row>
    <row r="15" ht="22" customHeight="1">
      <c r="B15" s="25">
        <f>IF(C15="","","PO-"&amp;TEXT(COUNTA($C$5:C15),"000"))</f>
        <v/>
      </c>
      <c r="C15" s="6" t="n"/>
      <c r="D15" s="6" t="n"/>
      <c r="E15" s="8" t="n"/>
      <c r="F15" s="8" t="n"/>
      <c r="G15" s="8" t="n"/>
      <c r="H15" s="6" t="n"/>
      <c r="I15" s="35" t="n"/>
      <c r="J15" s="6" t="n"/>
      <c r="K15" s="6" t="n"/>
      <c r="L15" s="8" t="n"/>
      <c r="M15" s="6" t="n"/>
      <c r="N15" s="6" t="n"/>
      <c r="O15" s="35" t="n"/>
      <c r="P15" s="8" t="n"/>
    </row>
    <row r="16" ht="22" customHeight="1">
      <c r="B16" s="24">
        <f>IF(C16="","","PO-"&amp;TEXT(COUNTA($C$5:C16),"000"))</f>
        <v/>
      </c>
      <c r="C16" s="10" t="n"/>
      <c r="D16" s="10" t="n"/>
      <c r="E16" s="12" t="n"/>
      <c r="F16" s="12" t="n"/>
      <c r="G16" s="12" t="n"/>
      <c r="H16" s="10" t="n"/>
      <c r="I16" s="36" t="n"/>
      <c r="J16" s="10" t="n"/>
      <c r="K16" s="10" t="n"/>
      <c r="L16" s="12" t="n"/>
      <c r="M16" s="10" t="n"/>
      <c r="N16" s="10" t="n"/>
      <c r="O16" s="36" t="n"/>
      <c r="P16" s="12" t="n"/>
    </row>
    <row r="17" ht="22" customHeight="1">
      <c r="B17" s="25">
        <f>IF(C17="","","PO-"&amp;TEXT(COUNTA($C$5:C17),"000"))</f>
        <v/>
      </c>
      <c r="C17" s="6" t="n"/>
      <c r="D17" s="6" t="n"/>
      <c r="E17" s="8" t="n"/>
      <c r="F17" s="8" t="n"/>
      <c r="G17" s="8" t="n"/>
      <c r="H17" s="6" t="n"/>
      <c r="I17" s="35" t="n"/>
      <c r="J17" s="6" t="n"/>
      <c r="K17" s="6" t="n"/>
      <c r="L17" s="8" t="n"/>
      <c r="M17" s="6" t="n"/>
      <c r="N17" s="6" t="n"/>
      <c r="O17" s="35" t="n"/>
      <c r="P17" s="8" t="n"/>
    </row>
    <row r="18" ht="22" customHeight="1">
      <c r="B18" s="24">
        <f>IF(C18="","","PO-"&amp;TEXT(COUNTA($C$5:C18),"000"))</f>
        <v/>
      </c>
      <c r="C18" s="10" t="n"/>
      <c r="D18" s="10" t="n"/>
      <c r="E18" s="12" t="n"/>
      <c r="F18" s="12" t="n"/>
      <c r="G18" s="12" t="n"/>
      <c r="H18" s="10" t="n"/>
      <c r="I18" s="36" t="n"/>
      <c r="J18" s="10" t="n"/>
      <c r="K18" s="10" t="n"/>
      <c r="L18" s="12" t="n"/>
      <c r="M18" s="10" t="n"/>
      <c r="N18" s="10" t="n"/>
      <c r="O18" s="36" t="n"/>
      <c r="P18" s="12" t="n"/>
    </row>
    <row r="19" ht="22" customHeight="1">
      <c r="B19" s="25">
        <f>IF(C19="","","PO-"&amp;TEXT(COUNTA($C$5:C19),"000"))</f>
        <v/>
      </c>
      <c r="C19" s="6" t="n"/>
      <c r="D19" s="6" t="n"/>
      <c r="E19" s="8" t="n"/>
      <c r="F19" s="8" t="n"/>
      <c r="G19" s="8" t="n"/>
      <c r="H19" s="6" t="n"/>
      <c r="I19" s="35" t="n"/>
      <c r="J19" s="6" t="n"/>
      <c r="K19" s="6" t="n"/>
      <c r="L19" s="8" t="n"/>
      <c r="M19" s="6" t="n"/>
      <c r="N19" s="6" t="n"/>
      <c r="O19" s="35" t="n"/>
      <c r="P19" s="8" t="n"/>
    </row>
    <row r="20" ht="22" customHeight="1">
      <c r="B20" s="24">
        <f>IF(C20="","","PO-"&amp;TEXT(COUNTA($C$5:C20),"000"))</f>
        <v/>
      </c>
      <c r="C20" s="10" t="n"/>
      <c r="D20" s="10" t="n"/>
      <c r="E20" s="12" t="n"/>
      <c r="F20" s="12" t="n"/>
      <c r="G20" s="12" t="n"/>
      <c r="H20" s="10" t="n"/>
      <c r="I20" s="36" t="n"/>
      <c r="J20" s="10" t="n"/>
      <c r="K20" s="10" t="n"/>
      <c r="L20" s="12" t="n"/>
      <c r="M20" s="10" t="n"/>
      <c r="N20" s="10" t="n"/>
      <c r="O20" s="36" t="n"/>
      <c r="P20" s="12" t="n"/>
    </row>
    <row r="21" ht="22" customHeight="1">
      <c r="B21" s="25">
        <f>IF(C21="","","PO-"&amp;TEXT(COUNTA($C$5:C21),"000"))</f>
        <v/>
      </c>
      <c r="C21" s="6" t="n"/>
      <c r="D21" s="6" t="n"/>
      <c r="E21" s="8" t="n"/>
      <c r="F21" s="8" t="n"/>
      <c r="G21" s="8" t="n"/>
      <c r="H21" s="6" t="n"/>
      <c r="I21" s="35" t="n"/>
      <c r="J21" s="6" t="n"/>
      <c r="K21" s="6" t="n"/>
      <c r="L21" s="8" t="n"/>
      <c r="M21" s="6" t="n"/>
      <c r="N21" s="6" t="n"/>
      <c r="O21" s="35" t="n"/>
      <c r="P21" s="8" t="n"/>
    </row>
    <row r="22" ht="22" customHeight="1">
      <c r="B22" s="24">
        <f>IF(C22="","","PO-"&amp;TEXT(COUNTA($C$5:C22),"000"))</f>
        <v/>
      </c>
      <c r="C22" s="10" t="n"/>
      <c r="D22" s="10" t="n"/>
      <c r="E22" s="12" t="n"/>
      <c r="F22" s="12" t="n"/>
      <c r="G22" s="12" t="n"/>
      <c r="H22" s="10" t="n"/>
      <c r="I22" s="36" t="n"/>
      <c r="J22" s="10" t="n"/>
      <c r="K22" s="10" t="n"/>
      <c r="L22" s="12" t="n"/>
      <c r="M22" s="10" t="n"/>
      <c r="N22" s="10" t="n"/>
      <c r="O22" s="36" t="n"/>
      <c r="P22" s="12" t="n"/>
    </row>
    <row r="23" ht="22" customHeight="1">
      <c r="B23" s="25">
        <f>IF(C23="","","PO-"&amp;TEXT(COUNTA($C$5:C23),"000"))</f>
        <v/>
      </c>
      <c r="C23" s="6" t="n"/>
      <c r="D23" s="6" t="n"/>
      <c r="E23" s="8" t="n"/>
      <c r="F23" s="8" t="n"/>
      <c r="G23" s="8" t="n"/>
      <c r="H23" s="6" t="n"/>
      <c r="I23" s="35" t="n"/>
      <c r="J23" s="6" t="n"/>
      <c r="K23" s="6" t="n"/>
      <c r="L23" s="8" t="n"/>
      <c r="M23" s="6" t="n"/>
      <c r="N23" s="6" t="n"/>
      <c r="O23" s="35" t="n"/>
      <c r="P23" s="8" t="n"/>
    </row>
    <row r="24" ht="22" customHeight="1">
      <c r="B24" s="24">
        <f>IF(C24="","","PO-"&amp;TEXT(COUNTA($C$5:C24),"000"))</f>
        <v/>
      </c>
      <c r="C24" s="10" t="n"/>
      <c r="D24" s="10" t="n"/>
      <c r="E24" s="12" t="n"/>
      <c r="F24" s="12" t="n"/>
      <c r="G24" s="12" t="n"/>
      <c r="H24" s="10" t="n"/>
      <c r="I24" s="36" t="n"/>
      <c r="J24" s="10" t="n"/>
      <c r="K24" s="10" t="n"/>
      <c r="L24" s="12" t="n"/>
      <c r="M24" s="10" t="n"/>
      <c r="N24" s="10" t="n"/>
      <c r="O24" s="36" t="n"/>
      <c r="P24" s="12" t="n"/>
    </row>
    <row r="25" ht="22" customHeight="1">
      <c r="B25" s="25">
        <f>IF(C25="","","PO-"&amp;TEXT(COUNTA($C$5:C25),"000"))</f>
        <v/>
      </c>
      <c r="C25" s="6" t="n"/>
      <c r="D25" s="6" t="n"/>
      <c r="E25" s="8" t="n"/>
      <c r="F25" s="8" t="n"/>
      <c r="G25" s="8" t="n"/>
      <c r="H25" s="6" t="n"/>
      <c r="I25" s="35" t="n"/>
      <c r="J25" s="6" t="n"/>
      <c r="K25" s="6" t="n"/>
      <c r="L25" s="8" t="n"/>
      <c r="M25" s="6" t="n"/>
      <c r="N25" s="6" t="n"/>
      <c r="O25" s="35" t="n"/>
      <c r="P25" s="8" t="n"/>
    </row>
    <row r="26" ht="22" customHeight="1">
      <c r="B26" s="24">
        <f>IF(C26="","","PO-"&amp;TEXT(COUNTA($C$5:C26),"000"))</f>
        <v/>
      </c>
      <c r="C26" s="10" t="n"/>
      <c r="D26" s="10" t="n"/>
      <c r="E26" s="12" t="n"/>
      <c r="F26" s="12" t="n"/>
      <c r="G26" s="12" t="n"/>
      <c r="H26" s="10" t="n"/>
      <c r="I26" s="36" t="n"/>
      <c r="J26" s="10" t="n"/>
      <c r="K26" s="10" t="n"/>
      <c r="L26" s="12" t="n"/>
      <c r="M26" s="10" t="n"/>
      <c r="N26" s="10" t="n"/>
      <c r="O26" s="36" t="n"/>
      <c r="P26" s="12" t="n"/>
    </row>
    <row r="27" ht="22" customHeight="1">
      <c r="B27" s="25">
        <f>IF(C27="","","PO-"&amp;TEXT(COUNTA($C$5:C27),"000"))</f>
        <v/>
      </c>
      <c r="C27" s="6" t="n"/>
      <c r="D27" s="6" t="n"/>
      <c r="E27" s="8" t="n"/>
      <c r="F27" s="8" t="n"/>
      <c r="G27" s="8" t="n"/>
      <c r="H27" s="6" t="n"/>
      <c r="I27" s="35" t="n"/>
      <c r="J27" s="6" t="n"/>
      <c r="K27" s="6" t="n"/>
      <c r="L27" s="8" t="n"/>
      <c r="M27" s="6" t="n"/>
      <c r="N27" s="6" t="n"/>
      <c r="O27" s="35" t="n"/>
      <c r="P27" s="8" t="n"/>
    </row>
    <row r="28" ht="22" customHeight="1">
      <c r="B28" s="24">
        <f>IF(C28="","","PO-"&amp;TEXT(COUNTA($C$5:C28),"000"))</f>
        <v/>
      </c>
      <c r="C28" s="10" t="n"/>
      <c r="D28" s="10" t="n"/>
      <c r="E28" s="12" t="n"/>
      <c r="F28" s="12" t="n"/>
      <c r="G28" s="12" t="n"/>
      <c r="H28" s="10" t="n"/>
      <c r="I28" s="36" t="n"/>
      <c r="J28" s="10" t="n"/>
      <c r="K28" s="10" t="n"/>
      <c r="L28" s="12" t="n"/>
      <c r="M28" s="10" t="n"/>
      <c r="N28" s="10" t="n"/>
      <c r="O28" s="36" t="n"/>
      <c r="P28" s="12" t="n"/>
    </row>
    <row r="29" ht="22" customHeight="1">
      <c r="B29" s="25">
        <f>IF(C29="","","PO-"&amp;TEXT(COUNTA($C$5:C29),"000"))</f>
        <v/>
      </c>
      <c r="C29" s="6" t="n"/>
      <c r="D29" s="6" t="n"/>
      <c r="E29" s="8" t="n"/>
      <c r="F29" s="8" t="n"/>
      <c r="G29" s="8" t="n"/>
      <c r="H29" s="6" t="n"/>
      <c r="I29" s="35" t="n"/>
      <c r="J29" s="6" t="n"/>
      <c r="K29" s="6" t="n"/>
      <c r="L29" s="8" t="n"/>
      <c r="M29" s="6" t="n"/>
      <c r="N29" s="6" t="n"/>
      <c r="O29" s="35" t="n"/>
      <c r="P29" s="8" t="n"/>
    </row>
    <row r="30" ht="22" customHeight="1">
      <c r="B30" s="24">
        <f>IF(C30="","","PO-"&amp;TEXT(COUNTA($C$5:C30),"000"))</f>
        <v/>
      </c>
      <c r="C30" s="10" t="n"/>
      <c r="D30" s="10" t="n"/>
      <c r="E30" s="12" t="n"/>
      <c r="F30" s="12" t="n"/>
      <c r="G30" s="12" t="n"/>
      <c r="H30" s="10" t="n"/>
      <c r="I30" s="36" t="n"/>
      <c r="J30" s="10" t="n"/>
      <c r="K30" s="10" t="n"/>
      <c r="L30" s="12" t="n"/>
      <c r="M30" s="10" t="n"/>
      <c r="N30" s="10" t="n"/>
      <c r="O30" s="36" t="n"/>
      <c r="P30" s="12" t="n"/>
    </row>
    <row r="31" ht="22" customHeight="1">
      <c r="B31" s="25">
        <f>IF(C31="","","PO-"&amp;TEXT(COUNTA($C$5:C31),"000"))</f>
        <v/>
      </c>
      <c r="C31" s="6" t="n"/>
      <c r="D31" s="6" t="n"/>
      <c r="E31" s="8" t="n"/>
      <c r="F31" s="8" t="n"/>
      <c r="G31" s="8" t="n"/>
      <c r="H31" s="6" t="n"/>
      <c r="I31" s="35" t="n"/>
      <c r="J31" s="6" t="n"/>
      <c r="K31" s="6" t="n"/>
      <c r="L31" s="8" t="n"/>
      <c r="M31" s="6" t="n"/>
      <c r="N31" s="6" t="n"/>
      <c r="O31" s="35" t="n"/>
      <c r="P31" s="8" t="n"/>
    </row>
    <row r="32" ht="22" customHeight="1">
      <c r="B32" s="24">
        <f>IF(C32="","","PO-"&amp;TEXT(COUNTA($C$5:C32),"000"))</f>
        <v/>
      </c>
      <c r="C32" s="10" t="n"/>
      <c r="D32" s="10" t="n"/>
      <c r="E32" s="12" t="n"/>
      <c r="F32" s="12" t="n"/>
      <c r="G32" s="12" t="n"/>
      <c r="H32" s="10" t="n"/>
      <c r="I32" s="36" t="n"/>
      <c r="J32" s="10" t="n"/>
      <c r="K32" s="10" t="n"/>
      <c r="L32" s="12" t="n"/>
      <c r="M32" s="10" t="n"/>
      <c r="N32" s="10" t="n"/>
      <c r="O32" s="36" t="n"/>
      <c r="P32" s="12" t="n"/>
    </row>
    <row r="33" ht="22" customHeight="1">
      <c r="B33" s="25">
        <f>IF(C33="","","PO-"&amp;TEXT(COUNTA($C$5:C33),"000"))</f>
        <v/>
      </c>
      <c r="C33" s="6" t="n"/>
      <c r="D33" s="6" t="n"/>
      <c r="E33" s="8" t="n"/>
      <c r="F33" s="8" t="n"/>
      <c r="G33" s="8" t="n"/>
      <c r="H33" s="6" t="n"/>
      <c r="I33" s="35" t="n"/>
      <c r="J33" s="6" t="n"/>
      <c r="K33" s="6" t="n"/>
      <c r="L33" s="8" t="n"/>
      <c r="M33" s="6" t="n"/>
      <c r="N33" s="6" t="n"/>
      <c r="O33" s="35" t="n"/>
      <c r="P33" s="8" t="n"/>
    </row>
    <row r="34" ht="22" customHeight="1">
      <c r="B34" s="24">
        <f>IF(C34="","","PO-"&amp;TEXT(COUNTA($C$5:C34),"000"))</f>
        <v/>
      </c>
      <c r="C34" s="10" t="n"/>
      <c r="D34" s="10" t="n"/>
      <c r="E34" s="12" t="n"/>
      <c r="F34" s="12" t="n"/>
      <c r="G34" s="12" t="n"/>
      <c r="H34" s="10" t="n"/>
      <c r="I34" s="36" t="n"/>
      <c r="J34" s="10" t="n"/>
      <c r="K34" s="10" t="n"/>
      <c r="L34" s="12" t="n"/>
      <c r="M34" s="10" t="n"/>
      <c r="N34" s="10" t="n"/>
      <c r="O34" s="36" t="n"/>
      <c r="P34" s="12" t="n"/>
    </row>
    <row r="35" ht="22" customHeight="1">
      <c r="B35" s="25">
        <f>IF(C35="","","PO-"&amp;TEXT(COUNTA($C$5:C35),"000"))</f>
        <v/>
      </c>
      <c r="C35" s="6" t="n"/>
      <c r="D35" s="6" t="n"/>
      <c r="E35" s="8" t="n"/>
      <c r="F35" s="8" t="n"/>
      <c r="G35" s="8" t="n"/>
      <c r="H35" s="6" t="n"/>
      <c r="I35" s="35" t="n"/>
      <c r="J35" s="6" t="n"/>
      <c r="K35" s="6" t="n"/>
      <c r="L35" s="8" t="n"/>
      <c r="M35" s="6" t="n"/>
      <c r="N35" s="6" t="n"/>
      <c r="O35" s="35" t="n"/>
      <c r="P35" s="8" t="n"/>
    </row>
    <row r="36" ht="22" customHeight="1">
      <c r="B36" s="24">
        <f>IF(C36="","","PO-"&amp;TEXT(COUNTA($C$5:C36),"000"))</f>
        <v/>
      </c>
      <c r="C36" s="10" t="n"/>
      <c r="D36" s="10" t="n"/>
      <c r="E36" s="12" t="n"/>
      <c r="F36" s="12" t="n"/>
      <c r="G36" s="12" t="n"/>
      <c r="H36" s="10" t="n"/>
      <c r="I36" s="36" t="n"/>
      <c r="J36" s="10" t="n"/>
      <c r="K36" s="10" t="n"/>
      <c r="L36" s="12" t="n"/>
      <c r="M36" s="10" t="n"/>
      <c r="N36" s="10" t="n"/>
      <c r="O36" s="36" t="n"/>
      <c r="P36" s="12" t="n"/>
    </row>
    <row r="37" ht="22" customHeight="1">
      <c r="B37" s="25">
        <f>IF(C37="","","PO-"&amp;TEXT(COUNTA($C$5:C37),"000"))</f>
        <v/>
      </c>
      <c r="C37" s="6" t="n"/>
      <c r="D37" s="6" t="n"/>
      <c r="E37" s="8" t="n"/>
      <c r="F37" s="8" t="n"/>
      <c r="G37" s="8" t="n"/>
      <c r="H37" s="6" t="n"/>
      <c r="I37" s="35" t="n"/>
      <c r="J37" s="6" t="n"/>
      <c r="K37" s="6" t="n"/>
      <c r="L37" s="8" t="n"/>
      <c r="M37" s="6" t="n"/>
      <c r="N37" s="6" t="n"/>
      <c r="O37" s="35" t="n"/>
      <c r="P37" s="8" t="n"/>
    </row>
    <row r="38" ht="22" customHeight="1">
      <c r="B38" s="24">
        <f>IF(C38="","","PO-"&amp;TEXT(COUNTA($C$5:C38),"000"))</f>
        <v/>
      </c>
      <c r="C38" s="10" t="n"/>
      <c r="D38" s="10" t="n"/>
      <c r="E38" s="12" t="n"/>
      <c r="F38" s="12" t="n"/>
      <c r="G38" s="12" t="n"/>
      <c r="H38" s="10" t="n"/>
      <c r="I38" s="36" t="n"/>
      <c r="J38" s="10" t="n"/>
      <c r="K38" s="10" t="n"/>
      <c r="L38" s="12" t="n"/>
      <c r="M38" s="10" t="n"/>
      <c r="N38" s="10" t="n"/>
      <c r="O38" s="36" t="n"/>
      <c r="P38" s="12" t="n"/>
    </row>
    <row r="39" ht="22" customHeight="1">
      <c r="B39" s="25">
        <f>IF(C39="","","PO-"&amp;TEXT(COUNTA($C$5:C39),"000"))</f>
        <v/>
      </c>
      <c r="C39" s="6" t="n"/>
      <c r="D39" s="6" t="n"/>
      <c r="E39" s="8" t="n"/>
      <c r="F39" s="8" t="n"/>
      <c r="G39" s="8" t="n"/>
      <c r="H39" s="6" t="n"/>
      <c r="I39" s="35" t="n"/>
      <c r="J39" s="6" t="n"/>
      <c r="K39" s="6" t="n"/>
      <c r="L39" s="8" t="n"/>
      <c r="M39" s="6" t="n"/>
      <c r="N39" s="6" t="n"/>
      <c r="O39" s="35" t="n"/>
      <c r="P39" s="8" t="n"/>
    </row>
    <row r="40" ht="22" customHeight="1">
      <c r="B40" s="24">
        <f>IF(C40="","","PO-"&amp;TEXT(COUNTA($C$5:C40),"000"))</f>
        <v/>
      </c>
      <c r="C40" s="10" t="n"/>
      <c r="D40" s="10" t="n"/>
      <c r="E40" s="12" t="n"/>
      <c r="F40" s="12" t="n"/>
      <c r="G40" s="12" t="n"/>
      <c r="H40" s="10" t="n"/>
      <c r="I40" s="36" t="n"/>
      <c r="J40" s="10" t="n"/>
      <c r="K40" s="10" t="n"/>
      <c r="L40" s="12" t="n"/>
      <c r="M40" s="10" t="n"/>
      <c r="N40" s="10" t="n"/>
      <c r="O40" s="36" t="n"/>
      <c r="P40" s="12" t="n"/>
    </row>
    <row r="41" ht="22" customHeight="1">
      <c r="B41" s="25">
        <f>IF(C41="","","PO-"&amp;TEXT(COUNTA($C$5:C41),"000"))</f>
        <v/>
      </c>
      <c r="C41" s="6" t="n"/>
      <c r="D41" s="6" t="n"/>
      <c r="E41" s="8" t="n"/>
      <c r="F41" s="8" t="n"/>
      <c r="G41" s="8" t="n"/>
      <c r="H41" s="6" t="n"/>
      <c r="I41" s="35" t="n"/>
      <c r="J41" s="6" t="n"/>
      <c r="K41" s="6" t="n"/>
      <c r="L41" s="8" t="n"/>
      <c r="M41" s="6" t="n"/>
      <c r="N41" s="6" t="n"/>
      <c r="O41" s="35" t="n"/>
      <c r="P41" s="8" t="n"/>
    </row>
    <row r="42" ht="22" customHeight="1">
      <c r="B42" s="24">
        <f>IF(C42="","","PO-"&amp;TEXT(COUNTA($C$5:C42),"000"))</f>
        <v/>
      </c>
      <c r="C42" s="10" t="n"/>
      <c r="D42" s="10" t="n"/>
      <c r="E42" s="12" t="n"/>
      <c r="F42" s="12" t="n"/>
      <c r="G42" s="12" t="n"/>
      <c r="H42" s="10" t="n"/>
      <c r="I42" s="36" t="n"/>
      <c r="J42" s="10" t="n"/>
      <c r="K42" s="10" t="n"/>
      <c r="L42" s="12" t="n"/>
      <c r="M42" s="10" t="n"/>
      <c r="N42" s="10" t="n"/>
      <c r="O42" s="36" t="n"/>
      <c r="P42" s="12" t="n"/>
    </row>
    <row r="43" ht="22" customHeight="1">
      <c r="B43" s="25">
        <f>IF(C43="","","PO-"&amp;TEXT(COUNTA($C$5:C43),"000"))</f>
        <v/>
      </c>
      <c r="C43" s="6" t="n"/>
      <c r="D43" s="6" t="n"/>
      <c r="E43" s="8" t="n"/>
      <c r="F43" s="8" t="n"/>
      <c r="G43" s="8" t="n"/>
      <c r="H43" s="6" t="n"/>
      <c r="I43" s="35" t="n"/>
      <c r="J43" s="6" t="n"/>
      <c r="K43" s="6" t="n"/>
      <c r="L43" s="8" t="n"/>
      <c r="M43" s="6" t="n"/>
      <c r="N43" s="6" t="n"/>
      <c r="O43" s="35" t="n"/>
      <c r="P43" s="8" t="n"/>
    </row>
    <row r="44" ht="22" customHeight="1">
      <c r="B44" s="24">
        <f>IF(C44="","","PO-"&amp;TEXT(COUNTA($C$5:C44),"000"))</f>
        <v/>
      </c>
      <c r="C44" s="10" t="n"/>
      <c r="D44" s="10" t="n"/>
      <c r="E44" s="12" t="n"/>
      <c r="F44" s="12" t="n"/>
      <c r="G44" s="12" t="n"/>
      <c r="H44" s="10" t="n"/>
      <c r="I44" s="36" t="n"/>
      <c r="J44" s="10" t="n"/>
      <c r="K44" s="10" t="n"/>
      <c r="L44" s="12" t="n"/>
      <c r="M44" s="10" t="n"/>
      <c r="N44" s="10" t="n"/>
      <c r="O44" s="36" t="n"/>
      <c r="P44" s="12" t="n"/>
    </row>
    <row r="45" ht="22" customHeight="1">
      <c r="B45" s="25">
        <f>IF(C45="","","PO-"&amp;TEXT(COUNTA($C$5:C45),"000"))</f>
        <v/>
      </c>
      <c r="C45" s="6" t="n"/>
      <c r="D45" s="6" t="n"/>
      <c r="E45" s="8" t="n"/>
      <c r="F45" s="8" t="n"/>
      <c r="G45" s="8" t="n"/>
      <c r="H45" s="6" t="n"/>
      <c r="I45" s="35" t="n"/>
      <c r="J45" s="6" t="n"/>
      <c r="K45" s="6" t="n"/>
      <c r="L45" s="8" t="n"/>
      <c r="M45" s="6" t="n"/>
      <c r="N45" s="6" t="n"/>
      <c r="O45" s="35" t="n"/>
      <c r="P45" s="8" t="n"/>
    </row>
    <row r="46" ht="22" customHeight="1">
      <c r="B46" s="24">
        <f>IF(C46="","","PO-"&amp;TEXT(COUNTA($C$5:C46),"000"))</f>
        <v/>
      </c>
      <c r="C46" s="10" t="n"/>
      <c r="D46" s="10" t="n"/>
      <c r="E46" s="12" t="n"/>
      <c r="F46" s="12" t="n"/>
      <c r="G46" s="12" t="n"/>
      <c r="H46" s="10" t="n"/>
      <c r="I46" s="36" t="n"/>
      <c r="J46" s="10" t="n"/>
      <c r="K46" s="10" t="n"/>
      <c r="L46" s="12" t="n"/>
      <c r="M46" s="10" t="n"/>
      <c r="N46" s="10" t="n"/>
      <c r="O46" s="36" t="n"/>
      <c r="P46" s="12" t="n"/>
    </row>
    <row r="47" ht="22" customHeight="1">
      <c r="B47" s="25">
        <f>IF(C47="","","PO-"&amp;TEXT(COUNTA($C$5:C47),"000"))</f>
        <v/>
      </c>
      <c r="C47" s="6" t="n"/>
      <c r="D47" s="6" t="n"/>
      <c r="E47" s="8" t="n"/>
      <c r="F47" s="8" t="n"/>
      <c r="G47" s="8" t="n"/>
      <c r="H47" s="6" t="n"/>
      <c r="I47" s="35" t="n"/>
      <c r="J47" s="6" t="n"/>
      <c r="K47" s="6" t="n"/>
      <c r="L47" s="8" t="n"/>
      <c r="M47" s="6" t="n"/>
      <c r="N47" s="6" t="n"/>
      <c r="O47" s="35" t="n"/>
      <c r="P47" s="8" t="n"/>
    </row>
    <row r="48" ht="22" customHeight="1">
      <c r="B48" s="24">
        <f>IF(C48="","","PO-"&amp;TEXT(COUNTA($C$5:C48),"000"))</f>
        <v/>
      </c>
      <c r="C48" s="10" t="n"/>
      <c r="D48" s="10" t="n"/>
      <c r="E48" s="12" t="n"/>
      <c r="F48" s="12" t="n"/>
      <c r="G48" s="12" t="n"/>
      <c r="H48" s="10" t="n"/>
      <c r="I48" s="36" t="n"/>
      <c r="J48" s="10" t="n"/>
      <c r="K48" s="10" t="n"/>
      <c r="L48" s="12" t="n"/>
      <c r="M48" s="10" t="n"/>
      <c r="N48" s="10" t="n"/>
      <c r="O48" s="36" t="n"/>
      <c r="P48" s="12" t="n"/>
    </row>
    <row r="49" ht="22" customHeight="1">
      <c r="B49" s="25">
        <f>IF(C49="","","PO-"&amp;TEXT(COUNTA($C$5:C49),"000"))</f>
        <v/>
      </c>
      <c r="C49" s="6" t="n"/>
      <c r="D49" s="6" t="n"/>
      <c r="E49" s="8" t="n"/>
      <c r="F49" s="8" t="n"/>
      <c r="G49" s="8" t="n"/>
      <c r="H49" s="6" t="n"/>
      <c r="I49" s="35" t="n"/>
      <c r="J49" s="6" t="n"/>
      <c r="K49" s="6" t="n"/>
      <c r="L49" s="8" t="n"/>
      <c r="M49" s="6" t="n"/>
      <c r="N49" s="6" t="n"/>
      <c r="O49" s="35" t="n"/>
      <c r="P49" s="8" t="n"/>
    </row>
    <row r="50" ht="22" customHeight="1">
      <c r="B50" s="24">
        <f>IF(C50="","","PO-"&amp;TEXT(COUNTA($C$5:C50),"000"))</f>
        <v/>
      </c>
      <c r="C50" s="10" t="n"/>
      <c r="D50" s="10" t="n"/>
      <c r="E50" s="12" t="n"/>
      <c r="F50" s="12" t="n"/>
      <c r="G50" s="12" t="n"/>
      <c r="H50" s="10" t="n"/>
      <c r="I50" s="36" t="n"/>
      <c r="J50" s="10" t="n"/>
      <c r="K50" s="10" t="n"/>
      <c r="L50" s="12" t="n"/>
      <c r="M50" s="10" t="n"/>
      <c r="N50" s="10" t="n"/>
      <c r="O50" s="36" t="n"/>
      <c r="P50" s="12" t="n"/>
    </row>
    <row r="51" ht="22" customHeight="1">
      <c r="B51" s="25">
        <f>IF(C51="","","PO-"&amp;TEXT(COUNTA($C$5:C51),"000"))</f>
        <v/>
      </c>
      <c r="C51" s="6" t="n"/>
      <c r="D51" s="6" t="n"/>
      <c r="E51" s="8" t="n"/>
      <c r="F51" s="8" t="n"/>
      <c r="G51" s="8" t="n"/>
      <c r="H51" s="6" t="n"/>
      <c r="I51" s="35" t="n"/>
      <c r="J51" s="6" t="n"/>
      <c r="K51" s="6" t="n"/>
      <c r="L51" s="8" t="n"/>
      <c r="M51" s="6" t="n"/>
      <c r="N51" s="6" t="n"/>
      <c r="O51" s="35" t="n"/>
      <c r="P51" s="8" t="n"/>
    </row>
    <row r="52" ht="22" customHeight="1">
      <c r="B52" s="24">
        <f>IF(C52="","","PO-"&amp;TEXT(COUNTA($C$5:C52),"000"))</f>
        <v/>
      </c>
      <c r="C52" s="10" t="n"/>
      <c r="D52" s="10" t="n"/>
      <c r="E52" s="12" t="n"/>
      <c r="F52" s="12" t="n"/>
      <c r="G52" s="12" t="n"/>
      <c r="H52" s="10" t="n"/>
      <c r="I52" s="36" t="n"/>
      <c r="J52" s="10" t="n"/>
      <c r="K52" s="10" t="n"/>
      <c r="L52" s="12" t="n"/>
      <c r="M52" s="10" t="n"/>
      <c r="N52" s="10" t="n"/>
      <c r="O52" s="36" t="n"/>
      <c r="P52" s="12" t="n"/>
    </row>
    <row r="53" ht="22" customHeight="1">
      <c r="B53" s="25">
        <f>IF(C53="","","PO-"&amp;TEXT(COUNTA($C$5:C53),"000"))</f>
        <v/>
      </c>
      <c r="C53" s="6" t="n"/>
      <c r="D53" s="6" t="n"/>
      <c r="E53" s="8" t="n"/>
      <c r="F53" s="8" t="n"/>
      <c r="G53" s="8" t="n"/>
      <c r="H53" s="6" t="n"/>
      <c r="I53" s="35" t="n"/>
      <c r="J53" s="6" t="n"/>
      <c r="K53" s="6" t="n"/>
      <c r="L53" s="8" t="n"/>
      <c r="M53" s="6" t="n"/>
      <c r="N53" s="6" t="n"/>
      <c r="O53" s="35" t="n"/>
      <c r="P53" s="8" t="n"/>
    </row>
    <row r="54" ht="22" customHeight="1">
      <c r="B54" s="24">
        <f>IF(C54="","","PO-"&amp;TEXT(COUNTA($C$5:C54),"000"))</f>
        <v/>
      </c>
      <c r="C54" s="10" t="n"/>
      <c r="D54" s="10" t="n"/>
      <c r="E54" s="12" t="n"/>
      <c r="F54" s="12" t="n"/>
      <c r="G54" s="12" t="n"/>
      <c r="H54" s="10" t="n"/>
      <c r="I54" s="36" t="n"/>
      <c r="J54" s="10" t="n"/>
      <c r="K54" s="10" t="n"/>
      <c r="L54" s="12" t="n"/>
      <c r="M54" s="10" t="n"/>
      <c r="N54" s="10" t="n"/>
      <c r="O54" s="36" t="n"/>
      <c r="P54" s="12" t="n"/>
    </row>
    <row r="55" ht="22" customHeight="1">
      <c r="B55" s="25">
        <f>IF(C55="","","PO-"&amp;TEXT(COUNTA($C$5:C55),"000"))</f>
        <v/>
      </c>
      <c r="C55" s="6" t="n"/>
      <c r="D55" s="6" t="n"/>
      <c r="E55" s="8" t="n"/>
      <c r="F55" s="8" t="n"/>
      <c r="G55" s="8" t="n"/>
      <c r="H55" s="6" t="n"/>
      <c r="I55" s="35" t="n"/>
      <c r="J55" s="6" t="n"/>
      <c r="K55" s="6" t="n"/>
      <c r="L55" s="8" t="n"/>
      <c r="M55" s="6" t="n"/>
      <c r="N55" s="6" t="n"/>
      <c r="O55" s="35" t="n"/>
      <c r="P55" s="8" t="n"/>
    </row>
    <row r="56" ht="22" customHeight="1">
      <c r="B56" s="24">
        <f>IF(C56="","","PO-"&amp;TEXT(COUNTA($C$5:C56),"000"))</f>
        <v/>
      </c>
      <c r="C56" s="10" t="n"/>
      <c r="D56" s="10" t="n"/>
      <c r="E56" s="12" t="n"/>
      <c r="F56" s="12" t="n"/>
      <c r="G56" s="12" t="n"/>
      <c r="H56" s="10" t="n"/>
      <c r="I56" s="36" t="n"/>
      <c r="J56" s="10" t="n"/>
      <c r="K56" s="10" t="n"/>
      <c r="L56" s="12" t="n"/>
      <c r="M56" s="10" t="n"/>
      <c r="N56" s="10" t="n"/>
      <c r="O56" s="36" t="n"/>
      <c r="P56" s="12" t="n"/>
    </row>
    <row r="57" ht="22" customHeight="1">
      <c r="B57" s="25">
        <f>IF(C57="","","PO-"&amp;TEXT(COUNTA($C$5:C57),"000"))</f>
        <v/>
      </c>
      <c r="C57" s="6" t="n"/>
      <c r="D57" s="6" t="n"/>
      <c r="E57" s="8" t="n"/>
      <c r="F57" s="8" t="n"/>
      <c r="G57" s="8" t="n"/>
      <c r="H57" s="6" t="n"/>
      <c r="I57" s="35" t="n"/>
      <c r="J57" s="6" t="n"/>
      <c r="K57" s="6" t="n"/>
      <c r="L57" s="8" t="n"/>
      <c r="M57" s="6" t="n"/>
      <c r="N57" s="6" t="n"/>
      <c r="O57" s="35" t="n"/>
      <c r="P57" s="8" t="n"/>
    </row>
    <row r="58" ht="22" customHeight="1">
      <c r="B58" s="24">
        <f>IF(C58="","","PO-"&amp;TEXT(COUNTA($C$5:C58),"000"))</f>
        <v/>
      </c>
      <c r="C58" s="10" t="n"/>
      <c r="D58" s="10" t="n"/>
      <c r="E58" s="12" t="n"/>
      <c r="F58" s="12" t="n"/>
      <c r="G58" s="12" t="n"/>
      <c r="H58" s="10" t="n"/>
      <c r="I58" s="36" t="n"/>
      <c r="J58" s="10" t="n"/>
      <c r="K58" s="10" t="n"/>
      <c r="L58" s="12" t="n"/>
      <c r="M58" s="10" t="n"/>
      <c r="N58" s="10" t="n"/>
      <c r="O58" s="36" t="n"/>
      <c r="P58" s="12" t="n"/>
    </row>
    <row r="59" ht="22" customHeight="1">
      <c r="B59" s="25">
        <f>IF(C59="","","PO-"&amp;TEXT(COUNTA($C$5:C59),"000"))</f>
        <v/>
      </c>
      <c r="C59" s="6" t="n"/>
      <c r="D59" s="6" t="n"/>
      <c r="E59" s="8" t="n"/>
      <c r="F59" s="8" t="n"/>
      <c r="G59" s="8" t="n"/>
      <c r="H59" s="6" t="n"/>
      <c r="I59" s="35" t="n"/>
      <c r="J59" s="6" t="n"/>
      <c r="K59" s="6" t="n"/>
      <c r="L59" s="8" t="n"/>
      <c r="M59" s="6" t="n"/>
      <c r="N59" s="6" t="n"/>
      <c r="O59" s="35" t="n"/>
      <c r="P59" s="8" t="n"/>
    </row>
    <row r="60" ht="22" customHeight="1">
      <c r="B60" s="24">
        <f>IF(C60="","","PO-"&amp;TEXT(COUNTA($C$5:C60),"000"))</f>
        <v/>
      </c>
      <c r="C60" s="10" t="n"/>
      <c r="D60" s="10" t="n"/>
      <c r="E60" s="12" t="n"/>
      <c r="F60" s="12" t="n"/>
      <c r="G60" s="12" t="n"/>
      <c r="H60" s="10" t="n"/>
      <c r="I60" s="36" t="n"/>
      <c r="J60" s="10" t="n"/>
      <c r="K60" s="10" t="n"/>
      <c r="L60" s="12" t="n"/>
      <c r="M60" s="10" t="n"/>
      <c r="N60" s="10" t="n"/>
      <c r="O60" s="36" t="n"/>
      <c r="P60" s="12" t="n"/>
    </row>
    <row r="61" ht="22" customHeight="1">
      <c r="B61" s="25">
        <f>IF(C61="","","PO-"&amp;TEXT(COUNTA($C$5:C61),"000"))</f>
        <v/>
      </c>
      <c r="C61" s="6" t="n"/>
      <c r="D61" s="6" t="n"/>
      <c r="E61" s="8" t="n"/>
      <c r="F61" s="8" t="n"/>
      <c r="G61" s="8" t="n"/>
      <c r="H61" s="6" t="n"/>
      <c r="I61" s="35" t="n"/>
      <c r="J61" s="6" t="n"/>
      <c r="K61" s="6" t="n"/>
      <c r="L61" s="8" t="n"/>
      <c r="M61" s="6" t="n"/>
      <c r="N61" s="6" t="n"/>
      <c r="O61" s="35" t="n"/>
      <c r="P61" s="8" t="n"/>
    </row>
    <row r="62" ht="22" customHeight="1">
      <c r="B62" s="24">
        <f>IF(C62="","","PO-"&amp;TEXT(COUNTA($C$5:C62),"000"))</f>
        <v/>
      </c>
      <c r="C62" s="10" t="n"/>
      <c r="D62" s="10" t="n"/>
      <c r="E62" s="12" t="n"/>
      <c r="F62" s="12" t="n"/>
      <c r="G62" s="12" t="n"/>
      <c r="H62" s="10" t="n"/>
      <c r="I62" s="36" t="n"/>
      <c r="J62" s="10" t="n"/>
      <c r="K62" s="10" t="n"/>
      <c r="L62" s="12" t="n"/>
      <c r="M62" s="10" t="n"/>
      <c r="N62" s="10" t="n"/>
      <c r="O62" s="36" t="n"/>
      <c r="P62" s="12" t="n"/>
    </row>
    <row r="63" ht="22" customHeight="1">
      <c r="B63" s="25">
        <f>IF(C63="","","PO-"&amp;TEXT(COUNTA($C$5:C63),"000"))</f>
        <v/>
      </c>
      <c r="C63" s="6" t="n"/>
      <c r="D63" s="6" t="n"/>
      <c r="E63" s="8" t="n"/>
      <c r="F63" s="8" t="n"/>
      <c r="G63" s="8" t="n"/>
      <c r="H63" s="6" t="n"/>
      <c r="I63" s="35" t="n"/>
      <c r="J63" s="6" t="n"/>
      <c r="K63" s="6" t="n"/>
      <c r="L63" s="8" t="n"/>
      <c r="M63" s="6" t="n"/>
      <c r="N63" s="6" t="n"/>
      <c r="O63" s="35" t="n"/>
      <c r="P63" s="8" t="n"/>
    </row>
    <row r="64" ht="22" customHeight="1">
      <c r="B64" s="24">
        <f>IF(C64="","","PO-"&amp;TEXT(COUNTA($C$5:C64),"000"))</f>
        <v/>
      </c>
      <c r="C64" s="10" t="n"/>
      <c r="D64" s="10" t="n"/>
      <c r="E64" s="12" t="n"/>
      <c r="F64" s="12" t="n"/>
      <c r="G64" s="12" t="n"/>
      <c r="H64" s="10" t="n"/>
      <c r="I64" s="36" t="n"/>
      <c r="J64" s="10" t="n"/>
      <c r="K64" s="10" t="n"/>
      <c r="L64" s="12" t="n"/>
      <c r="M64" s="10" t="n"/>
      <c r="N64" s="10" t="n"/>
      <c r="O64" s="36" t="n"/>
      <c r="P64" s="12" t="n"/>
    </row>
    <row r="65" ht="22" customHeight="1">
      <c r="B65" s="25">
        <f>IF(C65="","","PO-"&amp;TEXT(COUNTA($C$5:C65),"000"))</f>
        <v/>
      </c>
      <c r="C65" s="6" t="n"/>
      <c r="D65" s="6" t="n"/>
      <c r="E65" s="8" t="n"/>
      <c r="F65" s="8" t="n"/>
      <c r="G65" s="8" t="n"/>
      <c r="H65" s="6" t="n"/>
      <c r="I65" s="35" t="n"/>
      <c r="J65" s="6" t="n"/>
      <c r="K65" s="6" t="n"/>
      <c r="L65" s="8" t="n"/>
      <c r="M65" s="6" t="n"/>
      <c r="N65" s="6" t="n"/>
      <c r="O65" s="35" t="n"/>
      <c r="P65" s="8" t="n"/>
    </row>
    <row r="66" ht="22" customHeight="1">
      <c r="B66" s="24">
        <f>IF(C66="","","PO-"&amp;TEXT(COUNTA($C$5:C66),"000"))</f>
        <v/>
      </c>
      <c r="C66" s="10" t="n"/>
      <c r="D66" s="10" t="n"/>
      <c r="E66" s="12" t="n"/>
      <c r="F66" s="12" t="n"/>
      <c r="G66" s="12" t="n"/>
      <c r="H66" s="10" t="n"/>
      <c r="I66" s="36" t="n"/>
      <c r="J66" s="10" t="n"/>
      <c r="K66" s="10" t="n"/>
      <c r="L66" s="12" t="n"/>
      <c r="M66" s="10" t="n"/>
      <c r="N66" s="10" t="n"/>
      <c r="O66" s="36" t="n"/>
      <c r="P66" s="12" t="n"/>
    </row>
    <row r="67" ht="22" customHeight="1">
      <c r="B67" s="25">
        <f>IF(C67="","","PO-"&amp;TEXT(COUNTA($C$5:C67),"000"))</f>
        <v/>
      </c>
      <c r="C67" s="6" t="n"/>
      <c r="D67" s="6" t="n"/>
      <c r="E67" s="8" t="n"/>
      <c r="F67" s="8" t="n"/>
      <c r="G67" s="8" t="n"/>
      <c r="H67" s="6" t="n"/>
      <c r="I67" s="35" t="n"/>
      <c r="J67" s="6" t="n"/>
      <c r="K67" s="6" t="n"/>
      <c r="L67" s="8" t="n"/>
      <c r="M67" s="6" t="n"/>
      <c r="N67" s="6" t="n"/>
      <c r="O67" s="35" t="n"/>
      <c r="P67" s="8" t="n"/>
    </row>
    <row r="68" ht="22" customHeight="1">
      <c r="B68" s="24">
        <f>IF(C68="","","PO-"&amp;TEXT(COUNTA($C$5:C68),"000"))</f>
        <v/>
      </c>
      <c r="C68" s="10" t="n"/>
      <c r="D68" s="10" t="n"/>
      <c r="E68" s="12" t="n"/>
      <c r="F68" s="12" t="n"/>
      <c r="G68" s="12" t="n"/>
      <c r="H68" s="10" t="n"/>
      <c r="I68" s="36" t="n"/>
      <c r="J68" s="10" t="n"/>
      <c r="K68" s="10" t="n"/>
      <c r="L68" s="12" t="n"/>
      <c r="M68" s="10" t="n"/>
      <c r="N68" s="10" t="n"/>
      <c r="O68" s="36" t="n"/>
      <c r="P68" s="12" t="n"/>
    </row>
    <row r="69" ht="22" customHeight="1">
      <c r="B69" s="25">
        <f>IF(C69="","","PO-"&amp;TEXT(COUNTA($C$5:C69),"000"))</f>
        <v/>
      </c>
      <c r="C69" s="6" t="n"/>
      <c r="D69" s="6" t="n"/>
      <c r="E69" s="8" t="n"/>
      <c r="F69" s="8" t="n"/>
      <c r="G69" s="8" t="n"/>
      <c r="H69" s="6" t="n"/>
      <c r="I69" s="35" t="n"/>
      <c r="J69" s="6" t="n"/>
      <c r="K69" s="6" t="n"/>
      <c r="L69" s="8" t="n"/>
      <c r="M69" s="6" t="n"/>
      <c r="N69" s="6" t="n"/>
      <c r="O69" s="35" t="n"/>
      <c r="P69" s="8" t="n"/>
    </row>
    <row r="70" ht="22" customHeight="1">
      <c r="B70" s="24">
        <f>IF(C70="","","PO-"&amp;TEXT(COUNTA($C$5:C70),"000"))</f>
        <v/>
      </c>
      <c r="C70" s="10" t="n"/>
      <c r="D70" s="10" t="n"/>
      <c r="E70" s="12" t="n"/>
      <c r="F70" s="12" t="n"/>
      <c r="G70" s="12" t="n"/>
      <c r="H70" s="10" t="n"/>
      <c r="I70" s="36" t="n"/>
      <c r="J70" s="10" t="n"/>
      <c r="K70" s="10" t="n"/>
      <c r="L70" s="12" t="n"/>
      <c r="M70" s="10" t="n"/>
      <c r="N70" s="10" t="n"/>
      <c r="O70" s="36" t="n"/>
      <c r="P70" s="12" t="n"/>
    </row>
    <row r="71" ht="22" customHeight="1">
      <c r="B71" s="25">
        <f>IF(C71="","","PO-"&amp;TEXT(COUNTA($C$5:C71),"000"))</f>
        <v/>
      </c>
      <c r="C71" s="6" t="n"/>
      <c r="D71" s="6" t="n"/>
      <c r="E71" s="8" t="n"/>
      <c r="F71" s="8" t="n"/>
      <c r="G71" s="8" t="n"/>
      <c r="H71" s="6" t="n"/>
      <c r="I71" s="35" t="n"/>
      <c r="J71" s="6" t="n"/>
      <c r="K71" s="6" t="n"/>
      <c r="L71" s="8" t="n"/>
      <c r="M71" s="6" t="n"/>
      <c r="N71" s="6" t="n"/>
      <c r="O71" s="35" t="n"/>
      <c r="P71" s="8" t="n"/>
    </row>
    <row r="72" ht="22" customHeight="1">
      <c r="B72" s="24">
        <f>IF(C72="","","PO-"&amp;TEXT(COUNTA($C$5:C72),"000"))</f>
        <v/>
      </c>
      <c r="C72" s="10" t="n"/>
      <c r="D72" s="10" t="n"/>
      <c r="E72" s="12" t="n"/>
      <c r="F72" s="12" t="n"/>
      <c r="G72" s="12" t="n"/>
      <c r="H72" s="10" t="n"/>
      <c r="I72" s="36" t="n"/>
      <c r="J72" s="10" t="n"/>
      <c r="K72" s="10" t="n"/>
      <c r="L72" s="12" t="n"/>
      <c r="M72" s="10" t="n"/>
      <c r="N72" s="10" t="n"/>
      <c r="O72" s="36" t="n"/>
      <c r="P72" s="12" t="n"/>
    </row>
    <row r="73" ht="22" customHeight="1">
      <c r="B73" s="25">
        <f>IF(C73="","","PO-"&amp;TEXT(COUNTA($C$5:C73),"000"))</f>
        <v/>
      </c>
      <c r="C73" s="6" t="n"/>
      <c r="D73" s="6" t="n"/>
      <c r="E73" s="8" t="n"/>
      <c r="F73" s="8" t="n"/>
      <c r="G73" s="8" t="n"/>
      <c r="H73" s="6" t="n"/>
      <c r="I73" s="35" t="n"/>
      <c r="J73" s="6" t="n"/>
      <c r="K73" s="6" t="n"/>
      <c r="L73" s="8" t="n"/>
      <c r="M73" s="6" t="n"/>
      <c r="N73" s="6" t="n"/>
      <c r="O73" s="35" t="n"/>
      <c r="P73" s="8" t="n"/>
    </row>
    <row r="74" ht="22" customHeight="1">
      <c r="B74" s="24">
        <f>IF(C74="","","PO-"&amp;TEXT(COUNTA($C$5:C74),"000"))</f>
        <v/>
      </c>
      <c r="C74" s="10" t="n"/>
      <c r="D74" s="10" t="n"/>
      <c r="E74" s="12" t="n"/>
      <c r="F74" s="12" t="n"/>
      <c r="G74" s="12" t="n"/>
      <c r="H74" s="10" t="n"/>
      <c r="I74" s="36" t="n"/>
      <c r="J74" s="10" t="n"/>
      <c r="K74" s="10" t="n"/>
      <c r="L74" s="12" t="n"/>
      <c r="M74" s="10" t="n"/>
      <c r="N74" s="10" t="n"/>
      <c r="O74" s="36" t="n"/>
      <c r="P74" s="12" t="n"/>
    </row>
    <row r="75" ht="22" customHeight="1">
      <c r="B75" s="25">
        <f>IF(C75="","","PO-"&amp;TEXT(COUNTA($C$5:C75),"000"))</f>
        <v/>
      </c>
      <c r="C75" s="6" t="n"/>
      <c r="D75" s="6" t="n"/>
      <c r="E75" s="8" t="n"/>
      <c r="F75" s="8" t="n"/>
      <c r="G75" s="8" t="n"/>
      <c r="H75" s="6" t="n"/>
      <c r="I75" s="35" t="n"/>
      <c r="J75" s="6" t="n"/>
      <c r="K75" s="6" t="n"/>
      <c r="L75" s="8" t="n"/>
      <c r="M75" s="6" t="n"/>
      <c r="N75" s="6" t="n"/>
      <c r="O75" s="35" t="n"/>
      <c r="P75" s="8" t="n"/>
    </row>
    <row r="76" ht="22" customHeight="1">
      <c r="B76" s="24">
        <f>IF(C76="","","PO-"&amp;TEXT(COUNTA($C$5:C76),"000"))</f>
        <v/>
      </c>
      <c r="C76" s="10" t="n"/>
      <c r="D76" s="10" t="n"/>
      <c r="E76" s="12" t="n"/>
      <c r="F76" s="12" t="n"/>
      <c r="G76" s="12" t="n"/>
      <c r="H76" s="10" t="n"/>
      <c r="I76" s="36" t="n"/>
      <c r="J76" s="10" t="n"/>
      <c r="K76" s="10" t="n"/>
      <c r="L76" s="12" t="n"/>
      <c r="M76" s="10" t="n"/>
      <c r="N76" s="10" t="n"/>
      <c r="O76" s="36" t="n"/>
      <c r="P76" s="12" t="n"/>
    </row>
    <row r="77" ht="22" customHeight="1">
      <c r="B77" s="25">
        <f>IF(C77="","","PO-"&amp;TEXT(COUNTA($C$5:C77),"000"))</f>
        <v/>
      </c>
      <c r="C77" s="6" t="n"/>
      <c r="D77" s="6" t="n"/>
      <c r="E77" s="8" t="n"/>
      <c r="F77" s="8" t="n"/>
      <c r="G77" s="8" t="n"/>
      <c r="H77" s="6" t="n"/>
      <c r="I77" s="35" t="n"/>
      <c r="J77" s="6" t="n"/>
      <c r="K77" s="6" t="n"/>
      <c r="L77" s="8" t="n"/>
      <c r="M77" s="6" t="n"/>
      <c r="N77" s="6" t="n"/>
      <c r="O77" s="35" t="n"/>
      <c r="P77" s="8" t="n"/>
    </row>
    <row r="78" ht="22" customHeight="1">
      <c r="B78" s="24">
        <f>IF(C78="","","PO-"&amp;TEXT(COUNTA($C$5:C78),"000"))</f>
        <v/>
      </c>
      <c r="C78" s="10" t="n"/>
      <c r="D78" s="10" t="n"/>
      <c r="E78" s="12" t="n"/>
      <c r="F78" s="12" t="n"/>
      <c r="G78" s="12" t="n"/>
      <c r="H78" s="10" t="n"/>
      <c r="I78" s="36" t="n"/>
      <c r="J78" s="10" t="n"/>
      <c r="K78" s="10" t="n"/>
      <c r="L78" s="12" t="n"/>
      <c r="M78" s="10" t="n"/>
      <c r="N78" s="10" t="n"/>
      <c r="O78" s="36" t="n"/>
      <c r="P78" s="12" t="n"/>
    </row>
    <row r="79" ht="22" customHeight="1">
      <c r="B79" s="25">
        <f>IF(C79="","","PO-"&amp;TEXT(COUNTA($C$5:C79),"000"))</f>
        <v/>
      </c>
      <c r="C79" s="6" t="n"/>
      <c r="D79" s="6" t="n"/>
      <c r="E79" s="8" t="n"/>
      <c r="F79" s="8" t="n"/>
      <c r="G79" s="8" t="n"/>
      <c r="H79" s="6" t="n"/>
      <c r="I79" s="35" t="n"/>
      <c r="J79" s="6" t="n"/>
      <c r="K79" s="6" t="n"/>
      <c r="L79" s="8" t="n"/>
      <c r="M79" s="6" t="n"/>
      <c r="N79" s="6" t="n"/>
      <c r="O79" s="35" t="n"/>
      <c r="P79" s="8" t="n"/>
    </row>
    <row r="80" ht="22" customHeight="1">
      <c r="B80" s="24">
        <f>IF(C80="","","PO-"&amp;TEXT(COUNTA($C$5:C80),"000"))</f>
        <v/>
      </c>
      <c r="C80" s="10" t="n"/>
      <c r="D80" s="10" t="n"/>
      <c r="E80" s="12" t="n"/>
      <c r="F80" s="12" t="n"/>
      <c r="G80" s="12" t="n"/>
      <c r="H80" s="10" t="n"/>
      <c r="I80" s="36" t="n"/>
      <c r="J80" s="10" t="n"/>
      <c r="K80" s="10" t="n"/>
      <c r="L80" s="12" t="n"/>
      <c r="M80" s="10" t="n"/>
      <c r="N80" s="10" t="n"/>
      <c r="O80" s="36" t="n"/>
      <c r="P80" s="12" t="n"/>
    </row>
    <row r="81" ht="22" customHeight="1">
      <c r="B81" s="25">
        <f>IF(C81="","","PO-"&amp;TEXT(COUNTA($C$5:C81),"000"))</f>
        <v/>
      </c>
      <c r="C81" s="6" t="n"/>
      <c r="D81" s="6" t="n"/>
      <c r="E81" s="8" t="n"/>
      <c r="F81" s="8" t="n"/>
      <c r="G81" s="8" t="n"/>
      <c r="H81" s="6" t="n"/>
      <c r="I81" s="35" t="n"/>
      <c r="J81" s="6" t="n"/>
      <c r="K81" s="6" t="n"/>
      <c r="L81" s="8" t="n"/>
      <c r="M81" s="6" t="n"/>
      <c r="N81" s="6" t="n"/>
      <c r="O81" s="35" t="n"/>
      <c r="P81" s="8" t="n"/>
    </row>
    <row r="82" ht="22" customHeight="1">
      <c r="B82" s="24">
        <f>IF(C82="","","PO-"&amp;TEXT(COUNTA($C$5:C82),"000"))</f>
        <v/>
      </c>
      <c r="C82" s="10" t="n"/>
      <c r="D82" s="10" t="n"/>
      <c r="E82" s="12" t="n"/>
      <c r="F82" s="12" t="n"/>
      <c r="G82" s="12" t="n"/>
      <c r="H82" s="10" t="n"/>
      <c r="I82" s="36" t="n"/>
      <c r="J82" s="10" t="n"/>
      <c r="K82" s="10" t="n"/>
      <c r="L82" s="12" t="n"/>
      <c r="M82" s="10" t="n"/>
      <c r="N82" s="10" t="n"/>
      <c r="O82" s="36" t="n"/>
      <c r="P82" s="12" t="n"/>
    </row>
    <row r="83" ht="22" customHeight="1">
      <c r="B83" s="25">
        <f>IF(C83="","","PO-"&amp;TEXT(COUNTA($C$5:C83),"000"))</f>
        <v/>
      </c>
      <c r="C83" s="6" t="n"/>
      <c r="D83" s="6" t="n"/>
      <c r="E83" s="8" t="n"/>
      <c r="F83" s="8" t="n"/>
      <c r="G83" s="8" t="n"/>
      <c r="H83" s="6" t="n"/>
      <c r="I83" s="35" t="n"/>
      <c r="J83" s="6" t="n"/>
      <c r="K83" s="6" t="n"/>
      <c r="L83" s="8" t="n"/>
      <c r="M83" s="6" t="n"/>
      <c r="N83" s="6" t="n"/>
      <c r="O83" s="35" t="n"/>
      <c r="P83" s="8" t="n"/>
    </row>
    <row r="84" ht="22" customHeight="1">
      <c r="B84" s="24">
        <f>IF(C84="","","PO-"&amp;TEXT(COUNTA($C$5:C84),"000"))</f>
        <v/>
      </c>
      <c r="C84" s="10" t="n"/>
      <c r="D84" s="10" t="n"/>
      <c r="E84" s="12" t="n"/>
      <c r="F84" s="12" t="n"/>
      <c r="G84" s="12" t="n"/>
      <c r="H84" s="10" t="n"/>
      <c r="I84" s="36" t="n"/>
      <c r="J84" s="10" t="n"/>
      <c r="K84" s="10" t="n"/>
      <c r="L84" s="12" t="n"/>
      <c r="M84" s="10" t="n"/>
      <c r="N84" s="10" t="n"/>
      <c r="O84" s="36" t="n"/>
      <c r="P84" s="12" t="n"/>
    </row>
    <row r="85" ht="22" customHeight="1">
      <c r="B85" s="25">
        <f>IF(C85="","","PO-"&amp;TEXT(COUNTA($C$5:C85),"000"))</f>
        <v/>
      </c>
      <c r="C85" s="6" t="n"/>
      <c r="D85" s="6" t="n"/>
      <c r="E85" s="8" t="n"/>
      <c r="F85" s="8" t="n"/>
      <c r="G85" s="8" t="n"/>
      <c r="H85" s="6" t="n"/>
      <c r="I85" s="35" t="n"/>
      <c r="J85" s="6" t="n"/>
      <c r="K85" s="6" t="n"/>
      <c r="L85" s="8" t="n"/>
      <c r="M85" s="6" t="n"/>
      <c r="N85" s="6" t="n"/>
      <c r="O85" s="35" t="n"/>
      <c r="P85" s="8" t="n"/>
    </row>
    <row r="86" ht="22" customHeight="1">
      <c r="B86" s="24">
        <f>IF(C86="","","PO-"&amp;TEXT(COUNTA($C$5:C86),"000"))</f>
        <v/>
      </c>
      <c r="C86" s="10" t="n"/>
      <c r="D86" s="10" t="n"/>
      <c r="E86" s="12" t="n"/>
      <c r="F86" s="12" t="n"/>
      <c r="G86" s="12" t="n"/>
      <c r="H86" s="10" t="n"/>
      <c r="I86" s="36" t="n"/>
      <c r="J86" s="10" t="n"/>
      <c r="K86" s="10" t="n"/>
      <c r="L86" s="12" t="n"/>
      <c r="M86" s="10" t="n"/>
      <c r="N86" s="10" t="n"/>
      <c r="O86" s="36" t="n"/>
      <c r="P86" s="12" t="n"/>
    </row>
    <row r="88" ht="26" customHeight="1">
      <c r="B88" s="14" t="inlineStr">
        <is>
          <t>TOTAL</t>
        </is>
      </c>
      <c r="C88" s="14" t="n"/>
      <c r="D88" s="14" t="n"/>
      <c r="E88" s="15">
        <f>SUM(E5:E86)</f>
        <v/>
      </c>
      <c r="F88" s="15">
        <f>SUM(F5:F86)</f>
        <v/>
      </c>
      <c r="G88" s="14" t="n"/>
      <c r="H88" s="14" t="n"/>
      <c r="I88" s="14" t="n"/>
      <c r="J88" s="14" t="n"/>
      <c r="K88" s="14" t="n"/>
      <c r="L88" s="15">
        <f>SUM(L5:L86)</f>
        <v/>
      </c>
      <c r="M88" s="14" t="n"/>
      <c r="N88" s="14" t="n"/>
      <c r="O88" s="14" t="n"/>
      <c r="P88" s="15">
        <f>SUM(P5:P86)</f>
        <v/>
      </c>
    </row>
    <row r="90">
      <c r="B90" s="16" t="inlineStr">
        <is>
          <t>INDICATEURS (mis a jour automatiquement)</t>
        </is>
      </c>
    </row>
    <row r="91" ht="22" customHeight="1">
      <c r="B91" s="25" t="inlineStr">
        <is>
          <t>Total postes prevus</t>
        </is>
      </c>
      <c r="G91" s="17">
        <f>COUNTIF(C5:C86,"&lt;&gt;")</f>
        <v/>
      </c>
    </row>
    <row r="92" ht="22" customHeight="1">
      <c r="B92" s="24" t="inlineStr">
        <is>
          <t>A pourvoir</t>
        </is>
      </c>
      <c r="G92" s="18">
        <f>COUNTIF(K5:K86,"A creer")</f>
        <v/>
      </c>
    </row>
    <row r="93" ht="22" customHeight="1">
      <c r="B93" s="25" t="inlineStr">
        <is>
          <t>Publiees</t>
        </is>
      </c>
      <c r="G93" s="17">
        <f>COUNTIF(K5:K86,"Publiee")</f>
        <v/>
      </c>
    </row>
    <row r="94" ht="22" customHeight="1">
      <c r="B94" s="24" t="inlineStr">
        <is>
          <t>Budget total (FCFA)</t>
        </is>
      </c>
      <c r="G94" s="31">
        <f>SUM(K5:K86)</f>
        <v/>
      </c>
    </row>
    <row r="97" ht="26" customHeight="1">
      <c r="B97" s="26" t="inlineStr">
        <is>
          <t>COMMENT UTILISER CET ONGLET ?</t>
        </is>
      </c>
    </row>
    <row r="98" ht="20" customHeight="1">
      <c r="B98" s="27" t="inlineStr">
        <is>
          <t>1. Saisissez le nom du poste — le numero PO-XXX se genere</t>
        </is>
      </c>
    </row>
    <row r="99" ht="20" customHeight="1">
      <c r="B99" s="27" t="inlineStr">
        <is>
          <t>2. L'ecart = Effectif Prevu - Effectif Actuel (a saisir manuellement ou en formule)</t>
        </is>
      </c>
    </row>
  </sheetData>
  <autoFilter ref="B4:P86"/>
  <mergeCells count="10">
    <mergeCell ref="B91:F91"/>
    <mergeCell ref="B93:F93"/>
    <mergeCell ref="B2:P2"/>
    <mergeCell ref="B90:H90"/>
    <mergeCell ref="B3:P3"/>
    <mergeCell ref="B94:F94"/>
    <mergeCell ref="B99:L99"/>
    <mergeCell ref="B98:L98"/>
    <mergeCell ref="B97:J97"/>
    <mergeCell ref="B92:F92"/>
  </mergeCells>
  <conditionalFormatting sqref="J5:J86">
    <cfRule type="cellIs" priority="1" operator="equal" dxfId="0">
      <formula>"En attente"</formula>
    </cfRule>
    <cfRule type="cellIs" priority="2" operator="equal" dxfId="0">
      <formula>"Nouveau"</formula>
    </cfRule>
    <cfRule type="cellIs" priority="3" operator="equal" dxfId="0">
      <formula>"Planifie"</formula>
    </cfRule>
    <cfRule type="cellIs" priority="4" operator="equal" dxfId="0">
      <formula>"En cours d'etude"</formula>
    </cfRule>
    <cfRule type="cellIs" priority="5" operator="equal" dxfId="0">
      <formula>"En cours"</formula>
    </cfRule>
    <cfRule type="cellIs" priority="6" operator="equal" dxfId="0">
      <formula>"En cours"</formula>
    </cfRule>
    <cfRule type="cellIs" priority="7" operator="equal" dxfId="0">
      <formula>"A faire"</formula>
    </cfRule>
    <cfRule type="cellIs" priority="8" operator="equal" dxfId="0">
      <formula>"A creer"</formula>
    </cfRule>
    <cfRule type="cellIs" priority="9" operator="equal" dxfId="0">
      <formula>"Publiee"</formula>
    </cfRule>
    <cfRule type="cellIs" priority="10" operator="equal" dxfId="0">
      <formula>"Planifiee"</formula>
    </cfRule>
    <cfRule type="cellIs" priority="11" operator="equal" dxfId="0">
      <formula>"En negociation"</formula>
    </cfRule>
    <cfRule type="cellIs" priority="12" operator="equal" dxfId="0">
      <formula>"A evaluer"</formula>
    </cfRule>
    <cfRule type="cellIs" priority="13" operator="equal" dxfId="1">
      <formula>"Favorable"</formula>
    </cfRule>
    <cfRule type="cellIs" priority="14" operator="equal" dxfId="1">
      <formula>"Retenu"</formula>
    </cfRule>
    <cfRule type="cellIs" priority="15" operator="equal" dxfId="1">
      <formula>"Pourvue"</formula>
    </cfRule>
    <cfRule type="cellIs" priority="16" operator="equal" dxfId="1">
      <formula>"Validée"</formula>
    </cfRule>
    <cfRule type="cellIs" priority="17" operator="equal" dxfId="1">
      <formula>"Realise"</formula>
    </cfRule>
    <cfRule type="cellIs" priority="18" operator="equal" dxfId="1">
      <formula>"Fait"</formula>
    </cfRule>
    <cfRule type="cellIs" priority="19" operator="equal" dxfId="1">
      <formula>"Terminee"</formula>
    </cfRule>
    <cfRule type="cellIs" priority="20" operator="equal" dxfId="1">
      <formula>"Termine"</formula>
    </cfRule>
    <cfRule type="cellIs" priority="21" operator="equal" dxfId="1">
      <formula>"Embauche confirmee"</formula>
    </cfRule>
    <cfRule type="cellIs" priority="22" operator="equal" dxfId="1">
      <formula>"Embauche recommandee"</formula>
    </cfRule>
    <cfRule type="cellIs" priority="23" operator="equal" dxfId="1">
      <formula>"Excellent"</formula>
    </cfRule>
    <cfRule type="cellIs" priority="24" operator="equal" dxfId="1">
      <formula>"Bon"</formula>
    </cfRule>
    <cfRule type="cellIs" priority="25" operator="equal" dxfId="1">
      <formula>"Oui"</formula>
    </cfRule>
    <cfRule type="cellIs" priority="26" operator="equal" dxfId="1">
      <formula>"Tres satisfait"</formula>
    </cfRule>
    <cfRule type="cellIs" priority="27" operator="equal" dxfId="1">
      <formula>"Satisfait"</formula>
    </cfRule>
    <cfRule type="cellIs" priority="28" operator="equal" dxfId="0">
      <formula>"En cours"</formula>
    </cfRule>
    <cfRule type="cellIs" priority="29" operator="equal" dxfId="0">
      <formula>"En reserve"</formula>
    </cfRule>
    <cfRule type="cellIs" priority="30" operator="equal" dxfId="0">
      <formula>"Moyen"</formula>
    </cfRule>
    <cfRule type="cellIs" priority="31" operator="equal" dxfId="0">
      <formula>"Neutre"</formula>
    </cfRule>
    <cfRule type="cellIs" priority="32" operator="equal" dxfId="2">
      <formula>"Defavorable"</formula>
    </cfRule>
    <cfRule type="cellIs" priority="33" operator="equal" dxfId="2">
      <formula>"Refuse"</formula>
    </cfRule>
    <cfRule type="cellIs" priority="34" operator="equal" dxfId="2">
      <formula>"Annulee"</formula>
    </cfRule>
    <cfRule type="cellIs" priority="35" operator="equal" dxfId="2">
      <formula>"Annule"</formula>
    </cfRule>
    <cfRule type="cellIs" priority="36" operator="equal" dxfId="2">
      <formula>"Refus"</formula>
    </cfRule>
    <cfRule type="cellIs" priority="37" operator="equal" dxfId="2">
      <formula>"Desiste"</formula>
    </cfRule>
    <cfRule type="cellIs" priority="38" operator="equal" dxfId="2">
      <formula>"Echu"</formula>
    </cfRule>
    <cfRule type="cellIs" priority="39" operator="equal" dxfId="2">
      <formula>"Resilie"</formula>
    </cfRule>
    <cfRule type="cellIs" priority="40" operator="equal" dxfId="2">
      <formula>"Insuffisant"</formula>
    </cfRule>
    <cfRule type="cellIs" priority="41" operator="equal" dxfId="2">
      <formula>"Abandonne"</formula>
    </cfRule>
    <cfRule type="cellIs" priority="42" operator="equal" dxfId="2">
      <formula>"Echec"</formula>
    </cfRule>
    <cfRule type="cellIs" priority="43" operator="equal" dxfId="2">
      <formula>"Rupture essai"</formula>
    </cfRule>
    <cfRule type="cellIs" priority="44" operator="equal" dxfId="2">
      <formula>"Insatisfait"</formula>
    </cfRule>
    <cfRule type="cellIs" priority="45" operator="equal" dxfId="2">
      <formula>"Tres insatisfait"</formula>
    </cfRule>
    <cfRule type="cellIs" priority="46" operator="equal" dxfId="2">
      <formula>"Eleve"</formula>
    </cfRule>
    <cfRule type="cellIs" priority="47" operator="equal" dxfId="2">
      <formula>"Critique"</formula>
    </cfRule>
    <cfRule type="cellIs" priority="48" operator="equal" dxfId="2">
      <formula>"Non"</formula>
    </cfRule>
    <cfRule type="cellIs" priority="49" operator="equal" dxfId="0">
      <formula>"Prolongation essai"</formula>
    </cfRule>
    <cfRule type="cellIs" priority="50" operator="equal" dxfId="0">
      <formula>"Prolongee"</formula>
    </cfRule>
    <cfRule type="cellIs" priority="51" operator="equal" dxfId="1">
      <formula>"Renouvele"</formula>
    </cfRule>
    <cfRule type="cellIs" priority="52" operator="equal" dxfId="1">
      <formula>"Cloturee"</formula>
    </cfRule>
    <cfRule type="cellIs" priority="53" operator="equal" dxfId="0">
      <formula>"En cours"</formula>
    </cfRule>
    <cfRule type="cellIs" priority="54" operator="equal" dxfId="0">
      <formula>"Candidatures en cours"</formula>
    </cfRule>
    <cfRule type="cellIs" priority="55" operator="equal" dxfId="2">
      <formula>"Urgente"</formula>
    </cfRule>
    <cfRule type="cellIs" priority="56" operator="equal" dxfId="0">
      <formula>"Haute"</formula>
    </cfRule>
  </conditionalFormatting>
  <conditionalFormatting sqref="B7:B86">
    <cfRule type="expression" priority="57" dxfId="3">
      <formula>AND($C7="",$C6&lt;&gt;"")</formula>
    </cfRule>
  </conditionalFormatting>
  <conditionalFormatting sqref="C7:C86">
    <cfRule type="expression" priority="58" dxfId="3">
      <formula>AND($C7="",$C6&lt;&gt;"")</formula>
    </cfRule>
  </conditionalFormatting>
  <conditionalFormatting sqref="D7:D86">
    <cfRule type="expression" priority="59" dxfId="3">
      <formula>AND($C7="",$C6&lt;&gt;"")</formula>
    </cfRule>
  </conditionalFormatting>
  <conditionalFormatting sqref="E7:E86">
    <cfRule type="expression" priority="60" dxfId="3">
      <formula>AND($C7="",$C6&lt;&gt;"")</formula>
    </cfRule>
  </conditionalFormatting>
  <conditionalFormatting sqref="F7:F86">
    <cfRule type="expression" priority="61" dxfId="3">
      <formula>AND($C7="",$C6&lt;&gt;"")</formula>
    </cfRule>
  </conditionalFormatting>
  <conditionalFormatting sqref="G7:G86">
    <cfRule type="expression" priority="62" dxfId="3">
      <formula>AND($C7="",$C6&lt;&gt;"")</formula>
    </cfRule>
  </conditionalFormatting>
  <conditionalFormatting sqref="H7:H86">
    <cfRule type="expression" priority="63" dxfId="3">
      <formula>AND($C7="",$C6&lt;&gt;"")</formula>
    </cfRule>
  </conditionalFormatting>
  <conditionalFormatting sqref="I7:I86">
    <cfRule type="expression" priority="64" dxfId="3">
      <formula>AND($C7="",$C6&lt;&gt;"")</formula>
    </cfRule>
  </conditionalFormatting>
  <conditionalFormatting sqref="J7:J86">
    <cfRule type="expression" priority="65" dxfId="3">
      <formula>AND($C7="",$C6&lt;&gt;"")</formula>
    </cfRule>
  </conditionalFormatting>
  <conditionalFormatting sqref="K7:K86">
    <cfRule type="expression" priority="66" dxfId="3">
      <formula>AND($C7="",$C6&lt;&gt;"")</formula>
    </cfRule>
  </conditionalFormatting>
  <conditionalFormatting sqref="L7:L86">
    <cfRule type="expression" priority="67" dxfId="3">
      <formula>AND($C7="",$C6&lt;&gt;"")</formula>
    </cfRule>
  </conditionalFormatting>
  <conditionalFormatting sqref="M7:M86">
    <cfRule type="expression" priority="68" dxfId="3">
      <formula>AND($C7="",$C6&lt;&gt;"")</formula>
    </cfRule>
  </conditionalFormatting>
  <conditionalFormatting sqref="N7:N86">
    <cfRule type="expression" priority="69" dxfId="3">
      <formula>AND($C7="",$C6&lt;&gt;"")</formula>
    </cfRule>
  </conditionalFormatting>
  <conditionalFormatting sqref="O7:O86">
    <cfRule type="expression" priority="70" dxfId="3">
      <formula>AND($C7="",$C6&lt;&gt;"")</formula>
    </cfRule>
  </conditionalFormatting>
  <conditionalFormatting sqref="P7:P86">
    <cfRule type="expression" priority="71" dxfId="3">
      <formula>AND($C7="",$C6&lt;&gt;"")</formula>
    </cfRule>
  </conditionalFormatting>
  <dataValidations count="5">
    <dataValidation sqref="C5:C86" showDropDown="0" showInputMessage="0" showErrorMessage="0" allowBlank="1" errorTitle="Erreur" error="Valeur invalide" promptTitle="Liste" prompt="Choisir dans la liste" type="list">
      <formula1>'_Lists'!$U$2:$U$18</formula1>
    </dataValidation>
    <dataValidation sqref="G5:G86" showDropDown="0" showInputMessage="0" showErrorMessage="0" allowBlank="1" errorTitle="Erreur" error="Valeur invalide" promptTitle="Liste" prompt="Choisir dans la liste" type="list">
      <formula1>'_Lists'!$F$2:$F$6</formula1>
    </dataValidation>
    <dataValidation sqref="I5:I86" showDropDown="0" showInputMessage="0" showErrorMessage="0" allowBlank="1" errorTitle="Erreur" error="Valeur invalide" promptTitle="Liste" prompt="Choisir dans la liste" type="list">
      <formula1>'_Lists'!$C$2:$C$5</formula1>
    </dataValidation>
    <dataValidation sqref="J5:J86" showDropDown="0" showInputMessage="0" showErrorMessage="0" allowBlank="1" errorTitle="Erreur" error="Valeur invalide" promptTitle="Liste" prompt="Choisir dans la liste" type="list">
      <formula1>'_Lists'!$AC$2:$AC$6</formula1>
    </dataValidation>
    <dataValidation sqref="M5:M86" showDropDown="0" showInputMessage="0" showErrorMessage="0" allowBlank="1" errorTitle="Erreur" error="Valeur invalide" promptTitle="Liste" prompt="Choisir dans la liste" type="list">
      <formula1>'_Lists'!$AB$2:$AB$11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Z.ai</dc:creator>
  <dcterms:created xmlns:dcterms="http://purl.org/dc/terms/" xmlns:xsi="http://www.w3.org/2001/XMLSchema-instance" xsi:type="dcterms:W3CDTF">2026-07-05T16:36:20Z</dcterms:created>
  <dcterms:modified xmlns:dcterms="http://purl.org/dc/terms/" xmlns:xsi="http://www.w3.org/2001/XMLSchema-instance" xsi:type="dcterms:W3CDTF">2026-08-30T11:41:11Z</dcterms:modified>
</cp:coreProperties>
</file>